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AndrésMurillo\Dropbox\Profesional\Observatorio SENAME\Investigación\Informes Técnicos\Nota Técnica 4 Listas de espera\"/>
    </mc:Choice>
  </mc:AlternateContent>
  <bookViews>
    <workbookView xWindow="0" yWindow="0" windowWidth="20490" windowHeight="5850" activeTab="1"/>
  </bookViews>
  <sheets>
    <sheet name="Hoja original entregada" sheetId="1" r:id="rId1"/>
    <sheet name="Hoja con análisis" sheetId="2" r:id="rId2"/>
  </sheets>
  <definedNames>
    <definedName name="_xlnm._FilterDatabase" localSheetId="1" hidden="1">'Hoja con análisis'!$C$97:$AT$97</definedName>
    <definedName name="_xlnm._FilterDatabase" localSheetId="0" hidden="1">'Hoja original entregada'!$U$5:$AL$51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4" i="2" l="1"/>
  <c r="D173" i="2"/>
  <c r="D172" i="2"/>
  <c r="C166" i="2"/>
  <c r="D166" i="2"/>
  <c r="C61" i="2"/>
  <c r="C62" i="2" s="1"/>
  <c r="D62" i="2" s="1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U35" i="2"/>
  <c r="U34" i="2"/>
  <c r="T40" i="2"/>
  <c r="U40" i="2" s="1"/>
  <c r="T39" i="2"/>
  <c r="U39" i="2" s="1"/>
  <c r="T38" i="2"/>
  <c r="U38" i="2" s="1"/>
  <c r="T37" i="2"/>
  <c r="U37" i="2" s="1"/>
  <c r="T36" i="2"/>
  <c r="U36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X49" i="2"/>
  <c r="X67" i="2"/>
  <c r="X66" i="2"/>
  <c r="X65" i="2"/>
  <c r="X64" i="2"/>
  <c r="X60" i="2"/>
  <c r="X57" i="2"/>
  <c r="X56" i="2"/>
  <c r="X55" i="2"/>
  <c r="X54" i="2"/>
  <c r="X53" i="2"/>
  <c r="X52" i="2"/>
  <c r="X51" i="2"/>
  <c r="X50" i="2"/>
  <c r="C20" i="2"/>
  <c r="D19" i="2" s="1"/>
  <c r="D61" i="2" l="1"/>
  <c r="T41" i="2"/>
  <c r="U41" i="2" s="1"/>
  <c r="D4" i="2"/>
  <c r="D16" i="2"/>
  <c r="D9" i="2"/>
  <c r="D14" i="2"/>
  <c r="D5" i="2"/>
  <c r="D10" i="2"/>
  <c r="D6" i="2"/>
  <c r="D12" i="2"/>
  <c r="D17" i="2"/>
  <c r="D8" i="2"/>
  <c r="D13" i="2"/>
  <c r="D18" i="2"/>
  <c r="D7" i="2"/>
  <c r="D11" i="2"/>
  <c r="D15" i="2"/>
</calcChain>
</file>

<file path=xl/sharedStrings.xml><?xml version="1.0" encoding="utf-8"?>
<sst xmlns="http://schemas.openxmlformats.org/spreadsheetml/2006/main" count="343" uniqueCount="204">
  <si>
    <t>Modelo de Intervención</t>
  </si>
  <si>
    <t>XV ARICA Y PARINACOTA</t>
  </si>
  <si>
    <t>I TARAPACÁ</t>
  </si>
  <si>
    <t>II ANTOFAGASTA</t>
  </si>
  <si>
    <t>III ATACAMA</t>
  </si>
  <si>
    <t>IV COQUIMBO</t>
  </si>
  <si>
    <t>V VALPARAÍSO</t>
  </si>
  <si>
    <t>VI O'HIGGINS</t>
  </si>
  <si>
    <t>VII MAULE</t>
  </si>
  <si>
    <t>XVI ÑUBLE</t>
  </si>
  <si>
    <t>VIII BIOBÍO</t>
  </si>
  <si>
    <t>IX ARAUCANÍA</t>
  </si>
  <si>
    <t>XIV LOS RÍOS</t>
  </si>
  <si>
    <t>X LOS LAGOS</t>
  </si>
  <si>
    <t>XI AYSÉN</t>
  </si>
  <si>
    <t>XII MAGALLANES</t>
  </si>
  <si>
    <t>XIII METROPOLITANA</t>
  </si>
  <si>
    <t>Total</t>
  </si>
  <si>
    <t>Causal de Ingreso</t>
  </si>
  <si>
    <t>DAM - DIAGNÓSTICO</t>
  </si>
  <si>
    <t>VULNERACIÓN DE DERECHOS EN ESTUDIO</t>
  </si>
  <si>
    <t>FAE - PROGRAMA DE FAMILIA DE ACOGIDA ESPECIALIZADA</t>
  </si>
  <si>
    <t>PROTECCIÓN SEGÚN ORDEN DEL TRIBUNAL</t>
  </si>
  <si>
    <t>OPD - OFICINA DE PROTECCIÓN DE DERECHOS</t>
  </si>
  <si>
    <t>VÍCTIMA DE OTRAS VULNERACIONES O DELITOS CONTRA LA INDEMNIDAD SEXUAL</t>
  </si>
  <si>
    <t>PAD - PROGRAMA DE PROTECCIÓN AMBULATORIA CON DISCAPACIDAD GRAVE O PROFUNDA</t>
  </si>
  <si>
    <t>VÍCTIMA DE NEGLIGENCIA LEVE</t>
  </si>
  <si>
    <t>PAS - PROGRAMA ESPECIALIZADO PARA AGRESORES SEXUALES</t>
  </si>
  <si>
    <t>VÍCTIMA DE NEGLIGENCIA MODERADA</t>
  </si>
  <si>
    <t>PDC - PROGRAMA ESPECIALIZADO EN DROGAS  (24 H)</t>
  </si>
  <si>
    <t>VÍCTIMA-TESTIGO DE VIOLENCIA INTRAFAMILIAR GRAVE</t>
  </si>
  <si>
    <t>PDE - PROGRAMA DE REINSERCION EDUCATIVA  (24 H)</t>
  </si>
  <si>
    <t>VÍCTIMA DE MALTRATO FÍSICO GRAVE</t>
  </si>
  <si>
    <t>PEE - PROGRAMA EXPLOTACIÓN SEXUAL</t>
  </si>
  <si>
    <t>VÍCTIMA DE NEGLIGENCIA GRAVE</t>
  </si>
  <si>
    <t>PIB - PROGRAMA DE INTERVENCIÓN BREVE</t>
  </si>
  <si>
    <t>VÍCTIMA-TESTIGO DE VIOLENCIA INTRAFAMILIAR MODERADA</t>
  </si>
  <si>
    <t>PIE - PROGRAMA DE INTERVENCION ESPECIALIZADA</t>
  </si>
  <si>
    <t>VÍCTIMA-TESTIGO DE VIOLENCIA INTRAFAMILIAR LEVE</t>
  </si>
  <si>
    <t>PIE - PROGRAMA DE INTERVENCION ESPECIALIZADA (24 H)</t>
  </si>
  <si>
    <t>VICTIMA DE MALTRATO FISICO LEVE</t>
  </si>
  <si>
    <t>PPF - PROGRAMA DE PREVENCIÓN FOCALIZADA</t>
  </si>
  <si>
    <t>VÍCTIMA DE MALTRATO FÍSICO MODERADO</t>
  </si>
  <si>
    <t>PRJ - PROGRAMA DE REPRESENTACIÓN JURÍDICA PARA NIÑOS, NIÑAS Y ADOLESCENTES VICTIMA DE DELITOS</t>
  </si>
  <si>
    <t>VÍCTIMA DE MALTRATO PSICOLÓGICO LEVE A MODERADO</t>
  </si>
  <si>
    <t>PRM - PROGRAMA ESPECIALIZADO EN MALTRATO</t>
  </si>
  <si>
    <t>VÍCTIMA DE ABUSO SEXUAL</t>
  </si>
  <si>
    <t>Total general</t>
  </si>
  <si>
    <t>VÍCTIMA DE VIOLACIÓN</t>
  </si>
  <si>
    <t>NIÑOS, NIÑAS Y ADOLESCENTES FUERA DEL SISTEMA ESCOLAR</t>
  </si>
  <si>
    <t>TRANSGRESIÓN DE DERECHOS A OTRAS PERSONAS</t>
  </si>
  <si>
    <t>NIÑOS, NIÑAS Y ADOLESCENTES CON PRESENCIA DE FRAGILIDAD EDUCATIVA</t>
  </si>
  <si>
    <t>INFORME PARA SANCIÓN PENAL</t>
  </si>
  <si>
    <t>NIÑO O NIÑA EN LA CALLE</t>
  </si>
  <si>
    <t>EJERCE BULLYING/MATONAJE O INTIMIDACIÓN ESCOLAR</t>
  </si>
  <si>
    <t>PROTECCIÓN (SEGÚN ORDEN DEL TRIBUNAL) SOLO CUANDO NO ESPECIFICA MATERIA</t>
  </si>
  <si>
    <t>TRANSGRESIÓN DE DERECHOS A LA PROPIEDAD</t>
  </si>
  <si>
    <t>VÍCTIMA DE NEGLIGENCIA</t>
  </si>
  <si>
    <t>OTRO</t>
  </si>
  <si>
    <t>INHABILIDAD DE UNO O AMBOS PADRES</t>
  </si>
  <si>
    <t>VÍCTIMA DE ABANDONO</t>
  </si>
  <si>
    <t>NIÑO, NIÑA O ADOLESCENTE UTILIZADO EN ACTIVIDADES SEXUALES REMUNERADAS</t>
  </si>
  <si>
    <t>NIÑO, NIÑA O ADOLESCENTE EN PROCESO DE INTEGRACIÓN CON FAMILIA EXTENSA O EXTERNA</t>
  </si>
  <si>
    <t>VÍCTIMA DE BULLYING/MATONAJE O INTIMIDACIÓN ESCOLAR</t>
  </si>
  <si>
    <t>NO REGISTRA CAUSAL DE INGRESO</t>
  </si>
  <si>
    <t>NIÑO, NIÑA O ADOLESCENTE CON CONSUMO O SOSPECHA DE CONSUMO PROBLEMÁTICO DE ALCOHOL Y/U OTRAS DROGAS</t>
  </si>
  <si>
    <t>VÍCTIMA DE TRABAJO INFANTIL</t>
  </si>
  <si>
    <t>VÍCTIMA DE MALTRATO PSICOLÓGICO</t>
  </si>
  <si>
    <t>TESTIGO DE VIOLENCIA INTRAFAMILIAR</t>
  </si>
  <si>
    <t>VÍCTIMA DE MALTRATO FÍSICO SIN LESIONES</t>
  </si>
  <si>
    <t>NIÑO, NIÑA O ADOLESCENTES CON PRÁCTICAS ABUSIVAS SEXUALES MODERADO</t>
  </si>
  <si>
    <t>NIÑO, NIÑA O ADOLESCENTES CON PRÁCTICAS ABUSIVAS SEXUALES GRAVE</t>
  </si>
  <si>
    <t>VÍCTIMA DE MALTRATO PSICOLÓGICO GRAVE</t>
  </si>
  <si>
    <t>NIÑO, NIÑA O ADOLESCENTE EN LA CALLE</t>
  </si>
  <si>
    <t>INTERACCIÓN CONFLICTIVA CON LA ESCUELA</t>
  </si>
  <si>
    <t>VICTIMA DE TRATA CON FINES DE EXPLOTACION SEXUAL COMERCIAL INFANTIL Y ADOLESCENTE</t>
  </si>
  <si>
    <t>NIÑO, NIÑA O ADOLESCENTES CON PRÁCTICAS ABUSIVAS SEXUALES LEVE</t>
  </si>
  <si>
    <t>SOLICITUD DE DIAGNOSTICO, PERITAJE Y OTROS</t>
  </si>
  <si>
    <t>Fuente: SENAINFO.</t>
  </si>
  <si>
    <t>Región</t>
  </si>
  <si>
    <t>REM - RESIDENCIA PROTECCION PARA MAYORES  CON PROGRAMA</t>
  </si>
  <si>
    <t>RPM - RESIDENCIA DE PROTECCIÓN PARA MAYORES</t>
  </si>
  <si>
    <t>Cantidad de niños, niñas y adolescentes (menores de edad) vigentes al 30-09-2018 en Lista de Espera de programas del área de Protección de Derechos, desagregado por modelo de intervención y región</t>
  </si>
  <si>
    <t>Cantidad de niños, niñas y adolescentes (menores de edad) vigentes al 30-09-2018 en Lista de Espera de programas del área de Protección de Derechos, desagregado por causal de ingreso y región</t>
  </si>
  <si>
    <t>*No se consideran los datos inconsistentes, ni hay casos de mayores de edad en Lista de Espera.</t>
  </si>
  <si>
    <t>Línea de atención</t>
  </si>
  <si>
    <t>Programa especializado en Maltrato (PRM)</t>
  </si>
  <si>
    <t>Diagnóstico Ambulatorio (DAM)</t>
  </si>
  <si>
    <t>Programa de Prevención Focalizada (PPF)</t>
  </si>
  <si>
    <t>Programa de Familia de Acogida Especializada (FAE)</t>
  </si>
  <si>
    <t>Programa de Intervención Especializada (PIE)</t>
  </si>
  <si>
    <t>Programa de Intervención Especializada 24 horas (PIE 24 horas)</t>
  </si>
  <si>
    <t>Programa de Reinserción Educativa 24 horas (PDE 24 horas)</t>
  </si>
  <si>
    <t>Oficina de Protección de Derechos (OPD)</t>
  </si>
  <si>
    <t>Programa de Representación Jurídica (PRJ)</t>
  </si>
  <si>
    <t>Programa de Intervención Breve (PIB)</t>
  </si>
  <si>
    <t>Programa de Explotación Sexual (PEE)</t>
  </si>
  <si>
    <t>Programa especializado para Agresores Sexuales (PAS)</t>
  </si>
  <si>
    <t xml:space="preserve">Programa Especializado en Drogas (24 horas) </t>
  </si>
  <si>
    <t>Residencia de protección para Mayores (REM)</t>
  </si>
  <si>
    <t>Residencia de Protección para Mayores (RPM)</t>
  </si>
  <si>
    <t>Programa de protección  con discapacidad grave o profunda (PAD)</t>
  </si>
  <si>
    <t>%</t>
  </si>
  <si>
    <t>PFF</t>
  </si>
  <si>
    <t>DAM</t>
  </si>
  <si>
    <t>PRM</t>
  </si>
  <si>
    <t>FAE</t>
  </si>
  <si>
    <t>OPD</t>
  </si>
  <si>
    <t>PRJ</t>
  </si>
  <si>
    <t>PIB</t>
  </si>
  <si>
    <t>PAD</t>
  </si>
  <si>
    <t>PEE</t>
  </si>
  <si>
    <t>PAS</t>
  </si>
  <si>
    <t>PDC</t>
  </si>
  <si>
    <t>REM</t>
  </si>
  <si>
    <t>RPM</t>
  </si>
  <si>
    <t>Arica y Parinacota</t>
  </si>
  <si>
    <t>Tarapacá</t>
  </si>
  <si>
    <t>Antofagasta</t>
  </si>
  <si>
    <t>Atacama</t>
  </si>
  <si>
    <t>Coquimbo</t>
  </si>
  <si>
    <t>Valparaíso</t>
  </si>
  <si>
    <t>Ohiggins</t>
  </si>
  <si>
    <t>Maule</t>
  </si>
  <si>
    <t>Ñuble</t>
  </si>
  <si>
    <t>Bio Bio</t>
  </si>
  <si>
    <t>Araucanía</t>
  </si>
  <si>
    <t>Los Ríos</t>
  </si>
  <si>
    <t>Los Lagos</t>
  </si>
  <si>
    <t>Aysén</t>
  </si>
  <si>
    <t>Magallanes</t>
  </si>
  <si>
    <t>Metropolitana</t>
  </si>
  <si>
    <t xml:space="preserve">Total </t>
  </si>
  <si>
    <t>PDE</t>
  </si>
  <si>
    <t>PIE*</t>
  </si>
  <si>
    <t>Tasa</t>
  </si>
  <si>
    <t>Ingresos</t>
  </si>
  <si>
    <t>Ñuble*</t>
  </si>
  <si>
    <t>Causal de ingreso</t>
  </si>
  <si>
    <t>Vulneración de derechos en estudio</t>
  </si>
  <si>
    <t>Protección según orden de Tribunal</t>
  </si>
  <si>
    <t>Víctima de otras vulneraciones o delitos contra la indemnidad sexual</t>
  </si>
  <si>
    <t>Víctima de negligencia leve</t>
  </si>
  <si>
    <t>Víctima de negligencia moderada</t>
  </si>
  <si>
    <t>Víctima-testigo de violencia intrafamiliar grave</t>
  </si>
  <si>
    <t>Víctima de maltrato físico grave</t>
  </si>
  <si>
    <t>Víctima de negligencia grave</t>
  </si>
  <si>
    <t>Víctima-testigo de violencia intrafamiliar leve</t>
  </si>
  <si>
    <t>Víctima de abuso sexual</t>
  </si>
  <si>
    <t>Víctima de violación</t>
  </si>
  <si>
    <t>Niños, niñas y adolescentes fuera del sistema escolar</t>
  </si>
  <si>
    <t>Transgresión de derechos a otras personas</t>
  </si>
  <si>
    <t>Niños, niñas y adolescentes con presencia de fragilidad educativa</t>
  </si>
  <si>
    <t>Informe para sanción penal</t>
  </si>
  <si>
    <t>Niño o niña en la calle</t>
  </si>
  <si>
    <t>Ejerce Bull ying/ matonaje o intimidación escolar</t>
  </si>
  <si>
    <t>Protección (según orden del tribunal) solo cuando no especifica materia</t>
  </si>
  <si>
    <t>Transgresión de derechos a la propiedad</t>
  </si>
  <si>
    <t>Víctima de negligencia</t>
  </si>
  <si>
    <t>Otro</t>
  </si>
  <si>
    <t>Inhabilidad de uno o ambos padres</t>
  </si>
  <si>
    <t>Víctima de abandono</t>
  </si>
  <si>
    <t>Niño, niña o adolescente utilizado en actividades sexuales remuneradas</t>
  </si>
  <si>
    <t>Víctima de bullying/matonaje o intimidación escolar</t>
  </si>
  <si>
    <t>No registra causal de ingreso</t>
  </si>
  <si>
    <t>Víctima de trabajo infantil</t>
  </si>
  <si>
    <t>Víctima de maltrato psicológico</t>
  </si>
  <si>
    <t>Testigo de violencia intrafamiliar</t>
  </si>
  <si>
    <t>Víctima de maltrato físico sin lesiones</t>
  </si>
  <si>
    <t>Niño, niña o adolescentes con prácticas abusivas sexuales moderado</t>
  </si>
  <si>
    <t>Niño, niña o adolescentes con prácticas abusivas sexuales grave</t>
  </si>
  <si>
    <t>Víctima de maltrato psicológico grave</t>
  </si>
  <si>
    <t>Niño, niña o adolescente en la calle</t>
  </si>
  <si>
    <t>Interacción conflictiva con la escuela</t>
  </si>
  <si>
    <t>Niño, niña o adolescentes con prácticas abusivas sexuales leve</t>
  </si>
  <si>
    <t>Solicitud de diagnóstico, peritaje y otros</t>
  </si>
  <si>
    <t>Niño en proceso de integración con familia extensa o externa</t>
  </si>
  <si>
    <t>Niño con consumo o sospecha de consumo problemático de sustancias</t>
  </si>
  <si>
    <t>Víctima de trata con fines de explotación sexual comercial infantil</t>
  </si>
  <si>
    <t>1. Lista de espera según línea de atención</t>
  </si>
  <si>
    <t>2. Lista de espera según región y línea de atención</t>
  </si>
  <si>
    <t>3. Lista de espera según causal de ingreso</t>
  </si>
  <si>
    <t>Otras</t>
  </si>
  <si>
    <t>Causales con más espera (3)</t>
  </si>
  <si>
    <t>Protección según orden del tribunal</t>
  </si>
  <si>
    <t>Victima de maltrato fisico leve</t>
  </si>
  <si>
    <t>3. Lista de espera por región según tres más altas causales de ingreso</t>
  </si>
  <si>
    <t>Negligencia leve</t>
  </si>
  <si>
    <t>Negligencia moderada</t>
  </si>
  <si>
    <t>Violencia intrafamiliar grave</t>
  </si>
  <si>
    <t>Maltrato físico grave</t>
  </si>
  <si>
    <t>Negligencia grave</t>
  </si>
  <si>
    <t>Violencia intrafamiliar moderada</t>
  </si>
  <si>
    <t>Violencia intrafamiliar leve</t>
  </si>
  <si>
    <t>Maltrato físico leve</t>
  </si>
  <si>
    <t>Maltrato físico moderado</t>
  </si>
  <si>
    <t>Maltrato psicológico leve a moderado</t>
  </si>
  <si>
    <t>V. contra la indemnidad sexual</t>
  </si>
  <si>
    <t>4. Comparación de avance</t>
  </si>
  <si>
    <t>PPF</t>
  </si>
  <si>
    <t>Meta</t>
  </si>
  <si>
    <t>Actual</t>
  </si>
  <si>
    <t>Plazas</t>
  </si>
  <si>
    <t>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</si>
</sst>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0"/>
      <name val="Open Sans"/>
      <family val="2"/>
    </font>
    <font>
      <b/>
      <sz val="10"/>
      <color theme="1"/>
      <name val="Open Sans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/>
    <xf numFmtId="0" fontId="3" fillId="2" borderId="4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3" fontId="2" fillId="0" borderId="8" xfId="0" applyNumberFormat="1" applyFont="1" applyBorder="1" applyAlignment="1"/>
    <xf numFmtId="0" fontId="3" fillId="2" borderId="10" xfId="0" applyFont="1" applyFill="1" applyBorder="1" applyAlignment="1">
      <alignment horizontal="center" textRotation="90"/>
    </xf>
    <xf numFmtId="3" fontId="2" fillId="0" borderId="11" xfId="0" applyNumberFormat="1" applyFont="1" applyBorder="1" applyAlignment="1"/>
    <xf numFmtId="0" fontId="2" fillId="0" borderId="8" xfId="0" applyFont="1" applyBorder="1" applyAlignment="1">
      <alignment horizontal="left"/>
    </xf>
    <xf numFmtId="3" fontId="1" fillId="0" borderId="11" xfId="0" applyNumberFormat="1" applyFont="1" applyBorder="1" applyAlignment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/>
    <xf numFmtId="3" fontId="1" fillId="0" borderId="16" xfId="0" applyNumberFormat="1" applyFont="1" applyBorder="1" applyAlignment="1"/>
    <xf numFmtId="0" fontId="3" fillId="2" borderId="6" xfId="0" applyFont="1" applyFill="1" applyBorder="1" applyAlignment="1">
      <alignment horizontal="left"/>
    </xf>
    <xf numFmtId="3" fontId="3" fillId="2" borderId="6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9" xfId="0" applyNumberFormat="1" applyFont="1" applyFill="1" applyBorder="1" applyAlignment="1"/>
    <xf numFmtId="0" fontId="2" fillId="0" borderId="14" xfId="0" applyFont="1" applyBorder="1" applyAlignment="1">
      <alignment horizontal="left"/>
    </xf>
    <xf numFmtId="3" fontId="2" fillId="0" borderId="14" xfId="0" applyNumberFormat="1" applyFont="1" applyBorder="1" applyAlignment="1"/>
    <xf numFmtId="3" fontId="2" fillId="0" borderId="15" xfId="0" applyNumberFormat="1" applyFont="1" applyBorder="1" applyAlignment="1"/>
    <xf numFmtId="3" fontId="2" fillId="0" borderId="16" xfId="0" applyNumberFormat="1" applyFont="1" applyBorder="1" applyAlignment="1"/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7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7" fillId="2" borderId="17" xfId="1" applyFont="1" applyFill="1" applyBorder="1" applyAlignment="1">
      <alignment horizontal="center"/>
    </xf>
    <xf numFmtId="9" fontId="7" fillId="2" borderId="17" xfId="1" applyNumberFormat="1" applyFont="1" applyFill="1" applyBorder="1" applyAlignment="1">
      <alignment horizontal="center"/>
    </xf>
    <xf numFmtId="0" fontId="8" fillId="3" borderId="0" xfId="0" applyFont="1" applyFill="1"/>
    <xf numFmtId="0" fontId="6" fillId="0" borderId="0" xfId="0" applyFont="1" applyAlignment="1"/>
    <xf numFmtId="0" fontId="8" fillId="3" borderId="0" xfId="0" applyFont="1" applyFill="1" applyAlignment="1">
      <alignment horizontal="center"/>
    </xf>
    <xf numFmtId="164" fontId="8" fillId="3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3" fontId="9" fillId="0" borderId="17" xfId="0" applyNumberFormat="1" applyFont="1" applyBorder="1" applyAlignment="1">
      <alignment horizontal="center"/>
    </xf>
    <xf numFmtId="164" fontId="10" fillId="0" borderId="17" xfId="1" applyNumberFormat="1" applyFont="1" applyBorder="1" applyAlignment="1">
      <alignment horizontal="center"/>
    </xf>
    <xf numFmtId="10" fontId="10" fillId="0" borderId="17" xfId="1" applyNumberFormat="1" applyFont="1" applyBorder="1" applyAlignment="1">
      <alignment horizontal="center"/>
    </xf>
    <xf numFmtId="3" fontId="6" fillId="0" borderId="0" xfId="0" applyNumberFormat="1" applyFont="1"/>
    <xf numFmtId="1" fontId="7" fillId="2" borderId="17" xfId="1" applyNumberFormat="1" applyFont="1" applyFill="1" applyBorder="1" applyAlignment="1">
      <alignment horizontal="center"/>
    </xf>
    <xf numFmtId="165" fontId="8" fillId="3" borderId="0" xfId="1" applyNumberFormat="1" applyFont="1" applyFill="1"/>
    <xf numFmtId="165" fontId="6" fillId="0" borderId="0" xfId="1" applyNumberFormat="1" applyFont="1"/>
    <xf numFmtId="165" fontId="7" fillId="4" borderId="17" xfId="1" applyNumberFormat="1" applyFont="1" applyFill="1" applyBorder="1" applyAlignment="1">
      <alignment horizontal="center"/>
    </xf>
    <xf numFmtId="165" fontId="7" fillId="2" borderId="17" xfId="1" applyNumberFormat="1" applyFont="1" applyFill="1" applyBorder="1" applyAlignment="1">
      <alignment horizontal="center"/>
    </xf>
    <xf numFmtId="164" fontId="7" fillId="4" borderId="17" xfId="1" applyNumberFormat="1" applyFont="1" applyFill="1" applyBorder="1" applyAlignment="1">
      <alignment horizontal="center"/>
    </xf>
    <xf numFmtId="0" fontId="11" fillId="0" borderId="17" xfId="0" applyFont="1" applyBorder="1" applyAlignment="1">
      <alignment vertical="center"/>
    </xf>
    <xf numFmtId="164" fontId="10" fillId="6" borderId="17" xfId="1" applyNumberFormat="1" applyFont="1" applyFill="1" applyBorder="1" applyAlignment="1">
      <alignment horizontal="center"/>
    </xf>
    <xf numFmtId="0" fontId="12" fillId="0" borderId="17" xfId="0" applyFont="1" applyBorder="1" applyAlignment="1">
      <alignment vertical="center"/>
    </xf>
    <xf numFmtId="3" fontId="10" fillId="0" borderId="17" xfId="0" applyNumberFormat="1" applyFont="1" applyBorder="1" applyAlignment="1">
      <alignment horizontal="center"/>
    </xf>
    <xf numFmtId="0" fontId="13" fillId="6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7" borderId="0" xfId="0" applyFont="1" applyFill="1"/>
    <xf numFmtId="0" fontId="3" fillId="2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3" fontId="3" fillId="2" borderId="8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/>
    <xf numFmtId="3" fontId="3" fillId="2" borderId="0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/>
    <xf numFmtId="3" fontId="3" fillId="2" borderId="11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/>
    <xf numFmtId="3" fontId="3" fillId="2" borderId="11" xfId="0" applyNumberFormat="1" applyFont="1" applyFill="1" applyBorder="1" applyAlignment="1"/>
    <xf numFmtId="3" fontId="1" fillId="0" borderId="9" xfId="0" applyNumberFormat="1" applyFont="1" applyBorder="1" applyAlignment="1"/>
    <xf numFmtId="0" fontId="8" fillId="3" borderId="0" xfId="0" applyFont="1" applyFill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3" fontId="10" fillId="0" borderId="17" xfId="0" applyNumberFormat="1" applyFon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3" fontId="10" fillId="5" borderId="17" xfId="0" applyNumberFormat="1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10" fontId="7" fillId="2" borderId="17" xfId="1" applyNumberFormat="1" applyFont="1" applyFill="1" applyBorder="1" applyAlignment="1">
      <alignment horizontal="center" vertical="center"/>
    </xf>
    <xf numFmtId="9" fontId="7" fillId="2" borderId="17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con análisis'!$X$24</c:f>
              <c:strCache>
                <c:ptCount val="1"/>
                <c:pt idx="0">
                  <c:v>Tasa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 con análisis'!$W$25:$W$41</c:f>
              <c:strCache>
                <c:ptCount val="17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Ohiggins</c:v>
                </c:pt>
                <c:pt idx="8">
                  <c:v>Maule</c:v>
                </c:pt>
                <c:pt idx="9">
                  <c:v>Ñuble</c:v>
                </c:pt>
                <c:pt idx="10">
                  <c:v>Bio Bio</c:v>
                </c:pt>
                <c:pt idx="11">
                  <c:v>Araucanía</c:v>
                </c:pt>
                <c:pt idx="12">
                  <c:v>Los Ríos</c:v>
                </c:pt>
                <c:pt idx="13">
                  <c:v>Los Lagos</c:v>
                </c:pt>
                <c:pt idx="14">
                  <c:v>Aysén</c:v>
                </c:pt>
                <c:pt idx="15">
                  <c:v>Magallanes</c:v>
                </c:pt>
                <c:pt idx="16">
                  <c:v>Total</c:v>
                </c:pt>
              </c:strCache>
            </c:strRef>
          </c:cat>
          <c:val>
            <c:numRef>
              <c:f>'Hoja con análisis'!$X$25:$X$41</c:f>
              <c:numCache>
                <c:formatCode>0.0</c:formatCode>
                <c:ptCount val="17"/>
                <c:pt idx="0">
                  <c:v>10.858226647700333</c:v>
                </c:pt>
                <c:pt idx="1">
                  <c:v>11.26310989512084</c:v>
                </c:pt>
                <c:pt idx="2">
                  <c:v>26.817845698792212</c:v>
                </c:pt>
                <c:pt idx="3">
                  <c:v>0.18376722817764166</c:v>
                </c:pt>
                <c:pt idx="4">
                  <c:v>15.33075363921135</c:v>
                </c:pt>
                <c:pt idx="5" formatCode="0">
                  <c:v>11.956013102480112</c:v>
                </c:pt>
                <c:pt idx="6" formatCode="0">
                  <c:v>19.965203689721957</c:v>
                </c:pt>
                <c:pt idx="7">
                  <c:v>7.9232058509827832</c:v>
                </c:pt>
                <c:pt idx="8">
                  <c:v>7.9051383399209483</c:v>
                </c:pt>
                <c:pt idx="9">
                  <c:v>4.4703000612369879</c:v>
                </c:pt>
                <c:pt idx="10">
                  <c:v>7.9470960322024151</c:v>
                </c:pt>
                <c:pt idx="11">
                  <c:v>4.6345203612199697</c:v>
                </c:pt>
                <c:pt idx="12">
                  <c:v>9.8998887652947722</c:v>
                </c:pt>
                <c:pt idx="13">
                  <c:v>8.3414634146341466</c:v>
                </c:pt>
                <c:pt idx="14">
                  <c:v>0.63063063063063063</c:v>
                </c:pt>
                <c:pt idx="15">
                  <c:v>0.34626038781163437</c:v>
                </c:pt>
                <c:pt idx="16">
                  <c:v>12.604772680918019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E-4539-878A-58DEE448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2495136"/>
        <c:axId val="1292500544"/>
      </c:barChart>
      <c:catAx>
        <c:axId val="12924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2500544"/>
        <c:crosses val="autoZero"/>
        <c:auto val="1"/>
        <c:lblAlgn val="ctr"/>
        <c:lblOffset val="100"/>
        <c:noMultiLvlLbl val="0"/>
      </c:catAx>
      <c:valAx>
        <c:axId val="12925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249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con análisis'!$B$48:$B$60</c:f>
              <c:strCache>
                <c:ptCount val="13"/>
                <c:pt idx="0">
                  <c:v>V. contra la indemnidad sexual</c:v>
                </c:pt>
                <c:pt idx="1">
                  <c:v>Negligencia leve</c:v>
                </c:pt>
                <c:pt idx="2">
                  <c:v>Negligencia moderada</c:v>
                </c:pt>
                <c:pt idx="3">
                  <c:v>Violencia intrafamiliar grave</c:v>
                </c:pt>
                <c:pt idx="4">
                  <c:v>Maltrato físico grave</c:v>
                </c:pt>
                <c:pt idx="5">
                  <c:v>Negligencia grave</c:v>
                </c:pt>
                <c:pt idx="6">
                  <c:v>Violencia intrafamiliar moderada</c:v>
                </c:pt>
                <c:pt idx="7">
                  <c:v>Violencia intrafamiliar leve</c:v>
                </c:pt>
                <c:pt idx="8">
                  <c:v>Maltrato físico leve</c:v>
                </c:pt>
                <c:pt idx="9">
                  <c:v>Maltrato físico moderado</c:v>
                </c:pt>
                <c:pt idx="10">
                  <c:v>Maltrato psicológico leve a moderado</c:v>
                </c:pt>
                <c:pt idx="11">
                  <c:v>Víctima de abuso sexual</c:v>
                </c:pt>
                <c:pt idx="12">
                  <c:v>Víctima de violación</c:v>
                </c:pt>
              </c:strCache>
            </c:strRef>
          </c:cat>
          <c:val>
            <c:numRef>
              <c:f>'Hoja con análisis'!$C$48:$C$60</c:f>
              <c:numCache>
                <c:formatCode>General</c:formatCode>
                <c:ptCount val="13"/>
                <c:pt idx="0">
                  <c:v>1113</c:v>
                </c:pt>
                <c:pt idx="1">
                  <c:v>755</c:v>
                </c:pt>
                <c:pt idx="2">
                  <c:v>744</c:v>
                </c:pt>
                <c:pt idx="3">
                  <c:v>699</c:v>
                </c:pt>
                <c:pt idx="4">
                  <c:v>682</c:v>
                </c:pt>
                <c:pt idx="5">
                  <c:v>574</c:v>
                </c:pt>
                <c:pt idx="6">
                  <c:v>378</c:v>
                </c:pt>
                <c:pt idx="7">
                  <c:v>332</c:v>
                </c:pt>
                <c:pt idx="8">
                  <c:v>175</c:v>
                </c:pt>
                <c:pt idx="9">
                  <c:v>149</c:v>
                </c:pt>
                <c:pt idx="10">
                  <c:v>97</c:v>
                </c:pt>
                <c:pt idx="11">
                  <c:v>96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D-4BCE-91EB-4AEE5D7D08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551040"/>
        <c:axId val="1290553536"/>
      </c:barChart>
      <c:catAx>
        <c:axId val="12905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0553536"/>
        <c:crosses val="autoZero"/>
        <c:auto val="1"/>
        <c:lblAlgn val="ctr"/>
        <c:lblOffset val="100"/>
        <c:noMultiLvlLbl val="0"/>
      </c:catAx>
      <c:valAx>
        <c:axId val="1290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055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523875</xdr:colOff>
      <xdr:row>26</xdr:row>
      <xdr:rowOff>28575</xdr:rowOff>
    </xdr:from>
    <xdr:to>
      <xdr:col>30</xdr:col>
      <xdr:colOff>523875</xdr:colOff>
      <xdr:row>40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47</xdr:row>
      <xdr:rowOff>66675</xdr:rowOff>
    </xdr:from>
    <xdr:to>
      <xdr:col>19</xdr:col>
      <xdr:colOff>247650</xdr:colOff>
      <xdr:row>61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152400</xdr:colOff>
      <xdr:row>148</xdr:row>
      <xdr:rowOff>142875</xdr:rowOff>
    </xdr:from>
    <xdr:to>
      <xdr:col>21</xdr:col>
      <xdr:colOff>0</xdr:colOff>
      <xdr:row>176</xdr:row>
      <xdr:rowOff>19050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7295" t="30660" r="27132" b="8351"/>
        <a:stretch/>
      </xdr:blipFill>
      <xdr:spPr>
        <a:xfrm>
          <a:off x="5438775" y="28336875"/>
          <a:ext cx="6924675" cy="5210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4</xdr:col>
          <xdr:colOff>9525</xdr:colOff>
          <xdr:row>196</xdr:row>
          <xdr:rowOff>0</xdr:rowOff>
        </xdr:to>
        <xdr:pic>
          <xdr:nvPicPr>
            <xdr:cNvPr id="8" name="Imagen 7"/>
            <xdr:cNvPicPr>
              <a:picLocks noChangeAspect="1" noChangeArrowheads="1"/>
              <a:extLst>
                <a:ext uri="{84589F7E-364E-4C9E-8A38-B11213B215E9}">
                  <a14:cameraTool cellRange="$B$149:$D$166" spid="_x0000_s105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62000" y="33909000"/>
              <a:ext cx="4667250" cy="3438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54"/>
  <sheetViews>
    <sheetView topLeftCell="P1" workbookViewId="0">
      <selection activeCell="U7" sqref="U7:U9"/>
    </sheetView>
  </sheetViews>
  <sheetFormatPr baseColWidth="10" defaultRowHeight="11.25" x14ac:dyDescent="0.2"/>
  <cols>
    <col min="1" max="1" width="3.28515625" style="1" customWidth="1"/>
    <col min="2" max="2" width="69.7109375" style="1" customWidth="1"/>
    <col min="3" max="18" width="5" style="2" customWidth="1"/>
    <col min="19" max="19" width="5.85546875" style="2" customWidth="1"/>
    <col min="20" max="20" width="6.42578125" style="1" customWidth="1"/>
    <col min="21" max="21" width="80.140625" style="1" bestFit="1" customWidth="1"/>
    <col min="22" max="37" width="4.5703125" style="2" customWidth="1"/>
    <col min="38" max="38" width="5.7109375" style="2" customWidth="1"/>
    <col min="39" max="16384" width="11.42578125" style="1"/>
  </cols>
  <sheetData>
    <row r="2" spans="2:38" x14ac:dyDescent="0.2">
      <c r="B2" s="30" t="s">
        <v>82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U2" s="33" t="s">
        <v>83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/>
    </row>
    <row r="4" spans="2:38" ht="15.75" customHeight="1" x14ac:dyDescent="0.2">
      <c r="B4" s="41" t="s">
        <v>0</v>
      </c>
      <c r="C4" s="36" t="s">
        <v>79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39" t="s">
        <v>17</v>
      </c>
      <c r="U4" s="41" t="s">
        <v>18</v>
      </c>
      <c r="V4" s="36" t="s">
        <v>79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8"/>
      <c r="AL4" s="39" t="s">
        <v>17</v>
      </c>
    </row>
    <row r="5" spans="2:38" ht="96.75" customHeight="1" x14ac:dyDescent="0.2">
      <c r="B5" s="42"/>
      <c r="C5" s="5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7" t="s">
        <v>16</v>
      </c>
      <c r="S5" s="40"/>
      <c r="U5" s="42"/>
      <c r="V5" s="5" t="s">
        <v>1</v>
      </c>
      <c r="W5" s="4" t="s">
        <v>2</v>
      </c>
      <c r="X5" s="4" t="s">
        <v>3</v>
      </c>
      <c r="Y5" s="4" t="s">
        <v>4</v>
      </c>
      <c r="Z5" s="4" t="s">
        <v>5</v>
      </c>
      <c r="AA5" s="4" t="s">
        <v>6</v>
      </c>
      <c r="AB5" s="4" t="s">
        <v>7</v>
      </c>
      <c r="AC5" s="4" t="s">
        <v>8</v>
      </c>
      <c r="AD5" s="4" t="s">
        <v>9</v>
      </c>
      <c r="AE5" s="4" t="s">
        <v>10</v>
      </c>
      <c r="AF5" s="4" t="s">
        <v>11</v>
      </c>
      <c r="AG5" s="4" t="s">
        <v>12</v>
      </c>
      <c r="AH5" s="4" t="s">
        <v>13</v>
      </c>
      <c r="AI5" s="4" t="s">
        <v>14</v>
      </c>
      <c r="AJ5" s="4" t="s">
        <v>15</v>
      </c>
      <c r="AK5" s="7" t="s">
        <v>16</v>
      </c>
      <c r="AL5" s="40"/>
    </row>
    <row r="6" spans="2:38" x14ac:dyDescent="0.2">
      <c r="B6" s="9" t="s">
        <v>41</v>
      </c>
      <c r="C6" s="6">
        <v>11</v>
      </c>
      <c r="D6" s="3">
        <v>178</v>
      </c>
      <c r="E6" s="3">
        <v>629</v>
      </c>
      <c r="F6" s="3"/>
      <c r="G6" s="3">
        <v>494</v>
      </c>
      <c r="H6" s="3">
        <v>486</v>
      </c>
      <c r="I6" s="3">
        <v>137</v>
      </c>
      <c r="J6" s="3">
        <v>253</v>
      </c>
      <c r="K6" s="3">
        <v>68</v>
      </c>
      <c r="L6" s="3">
        <v>169</v>
      </c>
      <c r="M6" s="3">
        <v>95</v>
      </c>
      <c r="N6" s="3">
        <v>13</v>
      </c>
      <c r="O6" s="3">
        <v>148</v>
      </c>
      <c r="P6" s="3">
        <v>5</v>
      </c>
      <c r="Q6" s="3">
        <v>4</v>
      </c>
      <c r="R6" s="8">
        <v>1734</v>
      </c>
      <c r="S6" s="10">
        <v>4424</v>
      </c>
      <c r="U6" s="73" t="s">
        <v>47</v>
      </c>
      <c r="V6" s="75">
        <v>229</v>
      </c>
      <c r="W6" s="77">
        <v>247</v>
      </c>
      <c r="X6" s="77">
        <v>1088</v>
      </c>
      <c r="Y6" s="77">
        <v>6</v>
      </c>
      <c r="Z6" s="77">
        <v>832</v>
      </c>
      <c r="AA6" s="77">
        <v>1533</v>
      </c>
      <c r="AB6" s="77">
        <v>520</v>
      </c>
      <c r="AC6" s="77">
        <v>540</v>
      </c>
      <c r="AD6" s="77">
        <v>146</v>
      </c>
      <c r="AE6" s="77">
        <v>691</v>
      </c>
      <c r="AF6" s="77">
        <v>272</v>
      </c>
      <c r="AG6" s="77">
        <v>267</v>
      </c>
      <c r="AH6" s="77">
        <v>513</v>
      </c>
      <c r="AI6" s="77">
        <v>7</v>
      </c>
      <c r="AJ6" s="77">
        <v>5</v>
      </c>
      <c r="AK6" s="79">
        <v>6082</v>
      </c>
      <c r="AL6" s="81">
        <v>12978</v>
      </c>
    </row>
    <row r="7" spans="2:38" x14ac:dyDescent="0.2">
      <c r="B7" s="9" t="s">
        <v>19</v>
      </c>
      <c r="C7" s="6">
        <v>188</v>
      </c>
      <c r="D7" s="3">
        <v>22</v>
      </c>
      <c r="E7" s="3">
        <v>37</v>
      </c>
      <c r="F7" s="3"/>
      <c r="G7" s="3">
        <v>50</v>
      </c>
      <c r="H7" s="3">
        <v>410</v>
      </c>
      <c r="I7" s="3">
        <v>239</v>
      </c>
      <c r="J7" s="3">
        <v>152</v>
      </c>
      <c r="K7" s="3">
        <v>17</v>
      </c>
      <c r="L7" s="3">
        <v>453</v>
      </c>
      <c r="M7" s="3"/>
      <c r="N7" s="3">
        <v>222</v>
      </c>
      <c r="O7" s="3">
        <v>266</v>
      </c>
      <c r="P7" s="3">
        <v>1</v>
      </c>
      <c r="Q7" s="3"/>
      <c r="R7" s="8">
        <v>2087</v>
      </c>
      <c r="S7" s="10">
        <v>4144</v>
      </c>
      <c r="U7" s="9" t="s">
        <v>26</v>
      </c>
      <c r="V7" s="6">
        <v>5</v>
      </c>
      <c r="W7" s="3">
        <v>14</v>
      </c>
      <c r="X7" s="3">
        <v>201</v>
      </c>
      <c r="Y7" s="3"/>
      <c r="Z7" s="3">
        <v>43</v>
      </c>
      <c r="AA7" s="3">
        <v>79</v>
      </c>
      <c r="AB7" s="3">
        <v>55</v>
      </c>
      <c r="AC7" s="3">
        <v>20</v>
      </c>
      <c r="AD7" s="3">
        <v>19</v>
      </c>
      <c r="AE7" s="3">
        <v>24</v>
      </c>
      <c r="AF7" s="3">
        <v>24</v>
      </c>
      <c r="AG7" s="3">
        <v>1</v>
      </c>
      <c r="AH7" s="3">
        <v>26</v>
      </c>
      <c r="AI7" s="3">
        <v>5</v>
      </c>
      <c r="AJ7" s="3">
        <v>3</v>
      </c>
      <c r="AK7" s="8">
        <v>236</v>
      </c>
      <c r="AL7" s="10">
        <v>755</v>
      </c>
    </row>
    <row r="8" spans="2:38" x14ac:dyDescent="0.2">
      <c r="B8" s="9" t="s">
        <v>45</v>
      </c>
      <c r="C8" s="6"/>
      <c r="D8" s="3">
        <v>33</v>
      </c>
      <c r="E8" s="3">
        <v>275</v>
      </c>
      <c r="F8" s="3">
        <v>6</v>
      </c>
      <c r="G8" s="3">
        <v>154</v>
      </c>
      <c r="H8" s="3">
        <v>452</v>
      </c>
      <c r="I8" s="3">
        <v>61</v>
      </c>
      <c r="J8" s="3">
        <v>61</v>
      </c>
      <c r="K8" s="3">
        <v>1</v>
      </c>
      <c r="L8" s="3">
        <v>30</v>
      </c>
      <c r="M8" s="3">
        <v>148</v>
      </c>
      <c r="N8" s="3">
        <v>28</v>
      </c>
      <c r="O8" s="3">
        <v>79</v>
      </c>
      <c r="P8" s="3"/>
      <c r="Q8" s="3"/>
      <c r="R8" s="8">
        <v>1675</v>
      </c>
      <c r="S8" s="10">
        <v>3003</v>
      </c>
      <c r="U8" s="9" t="s">
        <v>22</v>
      </c>
      <c r="V8" s="6">
        <v>3</v>
      </c>
      <c r="W8" s="3">
        <v>80</v>
      </c>
      <c r="X8" s="3">
        <v>196</v>
      </c>
      <c r="Y8" s="3">
        <v>2</v>
      </c>
      <c r="Z8" s="3">
        <v>440</v>
      </c>
      <c r="AA8" s="3">
        <v>370</v>
      </c>
      <c r="AB8" s="3">
        <v>75</v>
      </c>
      <c r="AC8" s="3">
        <v>174</v>
      </c>
      <c r="AD8" s="3">
        <v>26</v>
      </c>
      <c r="AE8" s="3">
        <v>60</v>
      </c>
      <c r="AF8" s="3">
        <v>33</v>
      </c>
      <c r="AG8" s="3">
        <v>5</v>
      </c>
      <c r="AH8" s="3">
        <v>37</v>
      </c>
      <c r="AI8" s="3"/>
      <c r="AJ8" s="3">
        <v>1</v>
      </c>
      <c r="AK8" s="8">
        <v>1580</v>
      </c>
      <c r="AL8" s="10">
        <v>3082</v>
      </c>
    </row>
    <row r="9" spans="2:38" x14ac:dyDescent="0.2">
      <c r="B9" s="9" t="s">
        <v>21</v>
      </c>
      <c r="C9" s="6"/>
      <c r="D9" s="3">
        <v>3</v>
      </c>
      <c r="E9" s="3">
        <v>55</v>
      </c>
      <c r="F9" s="3"/>
      <c r="G9" s="3">
        <v>89</v>
      </c>
      <c r="H9" s="3">
        <v>7</v>
      </c>
      <c r="I9" s="3">
        <v>23</v>
      </c>
      <c r="J9" s="3">
        <v>28</v>
      </c>
      <c r="K9" s="3">
        <v>3</v>
      </c>
      <c r="L9" s="3">
        <v>15</v>
      </c>
      <c r="M9" s="3">
        <v>1</v>
      </c>
      <c r="N9" s="3">
        <v>2</v>
      </c>
      <c r="O9" s="3">
        <v>1</v>
      </c>
      <c r="P9" s="3">
        <v>1</v>
      </c>
      <c r="Q9" s="3"/>
      <c r="R9" s="8">
        <v>362</v>
      </c>
      <c r="S9" s="10">
        <v>590</v>
      </c>
      <c r="U9" s="9" t="s">
        <v>34</v>
      </c>
      <c r="V9" s="6">
        <v>1</v>
      </c>
      <c r="W9" s="3">
        <v>5</v>
      </c>
      <c r="X9" s="3">
        <v>91</v>
      </c>
      <c r="Y9" s="3"/>
      <c r="Z9" s="3">
        <v>25</v>
      </c>
      <c r="AA9" s="3">
        <v>77</v>
      </c>
      <c r="AB9" s="3">
        <v>15</v>
      </c>
      <c r="AC9" s="3">
        <v>31</v>
      </c>
      <c r="AD9" s="3">
        <v>44</v>
      </c>
      <c r="AE9" s="3">
        <v>22</v>
      </c>
      <c r="AF9" s="3"/>
      <c r="AG9" s="3">
        <v>1</v>
      </c>
      <c r="AH9" s="3">
        <v>12</v>
      </c>
      <c r="AI9" s="3"/>
      <c r="AJ9" s="3">
        <v>1</v>
      </c>
      <c r="AK9" s="8">
        <v>249</v>
      </c>
      <c r="AL9" s="10">
        <v>574</v>
      </c>
    </row>
    <row r="10" spans="2:38" x14ac:dyDescent="0.2">
      <c r="B10" s="9" t="s">
        <v>37</v>
      </c>
      <c r="C10" s="6">
        <v>1</v>
      </c>
      <c r="D10" s="3"/>
      <c r="E10" s="3">
        <v>29</v>
      </c>
      <c r="F10" s="3"/>
      <c r="G10" s="3">
        <v>21</v>
      </c>
      <c r="H10" s="3">
        <v>112</v>
      </c>
      <c r="I10" s="3">
        <v>14</v>
      </c>
      <c r="J10" s="3">
        <v>43</v>
      </c>
      <c r="K10" s="3">
        <v>56</v>
      </c>
      <c r="L10" s="3">
        <v>20</v>
      </c>
      <c r="M10" s="3"/>
      <c r="N10" s="3">
        <v>1</v>
      </c>
      <c r="O10" s="3">
        <v>14</v>
      </c>
      <c r="P10" s="3"/>
      <c r="Q10" s="3">
        <v>1</v>
      </c>
      <c r="R10" s="8">
        <v>64</v>
      </c>
      <c r="S10" s="10">
        <v>376</v>
      </c>
      <c r="U10" s="9" t="s">
        <v>20</v>
      </c>
      <c r="V10" s="6">
        <v>187</v>
      </c>
      <c r="W10" s="3">
        <v>22</v>
      </c>
      <c r="X10" s="3">
        <v>37</v>
      </c>
      <c r="Y10" s="3"/>
      <c r="Z10" s="3">
        <v>50</v>
      </c>
      <c r="AA10" s="3">
        <v>357</v>
      </c>
      <c r="AB10" s="3">
        <v>235</v>
      </c>
      <c r="AC10" s="3">
        <v>120</v>
      </c>
      <c r="AD10" s="3">
        <v>12</v>
      </c>
      <c r="AE10" s="3">
        <v>452</v>
      </c>
      <c r="AF10" s="3"/>
      <c r="AG10" s="3">
        <v>222</v>
      </c>
      <c r="AH10" s="3">
        <v>266</v>
      </c>
      <c r="AI10" s="3">
        <v>1</v>
      </c>
      <c r="AJ10" s="3"/>
      <c r="AK10" s="8">
        <v>1719</v>
      </c>
      <c r="AL10" s="10">
        <v>3680</v>
      </c>
    </row>
    <row r="11" spans="2:38" x14ac:dyDescent="0.2">
      <c r="B11" s="9" t="s">
        <v>39</v>
      </c>
      <c r="C11" s="6">
        <v>8</v>
      </c>
      <c r="D11" s="3">
        <v>5</v>
      </c>
      <c r="E11" s="3">
        <v>37</v>
      </c>
      <c r="F11" s="3"/>
      <c r="G11" s="3">
        <v>6</v>
      </c>
      <c r="H11" s="3">
        <v>2</v>
      </c>
      <c r="I11" s="3">
        <v>7</v>
      </c>
      <c r="J11" s="3"/>
      <c r="K11" s="3"/>
      <c r="L11" s="3">
        <v>3</v>
      </c>
      <c r="M11" s="3"/>
      <c r="N11" s="3"/>
      <c r="O11" s="3"/>
      <c r="P11" s="3"/>
      <c r="Q11" s="3"/>
      <c r="R11" s="8">
        <v>116</v>
      </c>
      <c r="S11" s="10">
        <v>184</v>
      </c>
      <c r="U11" s="9" t="s">
        <v>32</v>
      </c>
      <c r="V11" s="6"/>
      <c r="W11" s="3">
        <v>14</v>
      </c>
      <c r="X11" s="3">
        <v>48</v>
      </c>
      <c r="Y11" s="3"/>
      <c r="Z11" s="3">
        <v>55</v>
      </c>
      <c r="AA11" s="3">
        <v>85</v>
      </c>
      <c r="AB11" s="3">
        <v>11</v>
      </c>
      <c r="AC11" s="3">
        <v>16</v>
      </c>
      <c r="AD11" s="3"/>
      <c r="AE11" s="3">
        <v>1</v>
      </c>
      <c r="AF11" s="3">
        <v>27</v>
      </c>
      <c r="AG11" s="3">
        <v>2</v>
      </c>
      <c r="AH11" s="3">
        <v>8</v>
      </c>
      <c r="AI11" s="3">
        <v>1</v>
      </c>
      <c r="AJ11" s="3"/>
      <c r="AK11" s="8">
        <v>414</v>
      </c>
      <c r="AL11" s="10">
        <v>682</v>
      </c>
    </row>
    <row r="12" spans="2:38" x14ac:dyDescent="0.2">
      <c r="B12" s="9" t="s">
        <v>31</v>
      </c>
      <c r="C12" s="6">
        <v>13</v>
      </c>
      <c r="D12" s="3">
        <v>5</v>
      </c>
      <c r="E12" s="3">
        <v>12</v>
      </c>
      <c r="F12" s="3"/>
      <c r="G12" s="3"/>
      <c r="H12" s="3">
        <v>1</v>
      </c>
      <c r="I12" s="3"/>
      <c r="J12" s="3"/>
      <c r="K12" s="3"/>
      <c r="L12" s="3"/>
      <c r="M12" s="3">
        <v>26</v>
      </c>
      <c r="N12" s="3"/>
      <c r="O12" s="3"/>
      <c r="P12" s="3"/>
      <c r="Q12" s="3"/>
      <c r="R12" s="8">
        <v>39</v>
      </c>
      <c r="S12" s="10">
        <v>96</v>
      </c>
      <c r="U12" s="9" t="s">
        <v>24</v>
      </c>
      <c r="V12" s="6"/>
      <c r="W12" s="3">
        <v>9</v>
      </c>
      <c r="X12" s="3">
        <v>131</v>
      </c>
      <c r="Y12" s="3">
        <v>3</v>
      </c>
      <c r="Z12" s="3">
        <v>57</v>
      </c>
      <c r="AA12" s="3">
        <v>147</v>
      </c>
      <c r="AB12" s="3">
        <v>40</v>
      </c>
      <c r="AC12" s="3">
        <v>37</v>
      </c>
      <c r="AD12" s="3"/>
      <c r="AE12" s="3">
        <v>20</v>
      </c>
      <c r="AF12" s="3">
        <v>62</v>
      </c>
      <c r="AG12" s="3">
        <v>12</v>
      </c>
      <c r="AH12" s="3">
        <v>39</v>
      </c>
      <c r="AI12" s="3"/>
      <c r="AJ12" s="3"/>
      <c r="AK12" s="8">
        <v>556</v>
      </c>
      <c r="AL12" s="10">
        <v>1113</v>
      </c>
    </row>
    <row r="13" spans="2:38" x14ac:dyDescent="0.2">
      <c r="B13" s="9" t="s">
        <v>23</v>
      </c>
      <c r="C13" s="6">
        <v>6</v>
      </c>
      <c r="D13" s="3"/>
      <c r="E13" s="3">
        <v>1</v>
      </c>
      <c r="F13" s="3"/>
      <c r="G13" s="3"/>
      <c r="H13" s="3">
        <v>52</v>
      </c>
      <c r="I13" s="3"/>
      <c r="J13" s="3"/>
      <c r="K13" s="3"/>
      <c r="L13" s="3"/>
      <c r="M13" s="3"/>
      <c r="N13" s="3"/>
      <c r="O13" s="3"/>
      <c r="P13" s="3"/>
      <c r="Q13" s="3"/>
      <c r="R13" s="8">
        <v>1</v>
      </c>
      <c r="S13" s="10">
        <v>60</v>
      </c>
      <c r="U13" s="9" t="s">
        <v>30</v>
      </c>
      <c r="V13" s="6">
        <v>1</v>
      </c>
      <c r="W13" s="3">
        <v>10</v>
      </c>
      <c r="X13" s="3">
        <v>50</v>
      </c>
      <c r="Y13" s="3">
        <v>1</v>
      </c>
      <c r="Z13" s="3">
        <v>52</v>
      </c>
      <c r="AA13" s="3">
        <v>132</v>
      </c>
      <c r="AB13" s="3">
        <v>24</v>
      </c>
      <c r="AC13" s="3">
        <v>5</v>
      </c>
      <c r="AD13" s="3">
        <v>1</v>
      </c>
      <c r="AE13" s="3">
        <v>8</v>
      </c>
      <c r="AF13" s="3">
        <v>48</v>
      </c>
      <c r="AG13" s="3">
        <v>9</v>
      </c>
      <c r="AH13" s="3">
        <v>31</v>
      </c>
      <c r="AI13" s="3"/>
      <c r="AJ13" s="3"/>
      <c r="AK13" s="8">
        <v>327</v>
      </c>
      <c r="AL13" s="10">
        <v>699</v>
      </c>
    </row>
    <row r="14" spans="2:38" x14ac:dyDescent="0.2">
      <c r="B14" s="9" t="s">
        <v>43</v>
      </c>
      <c r="C14" s="6"/>
      <c r="D14" s="3"/>
      <c r="E14" s="3">
        <v>7</v>
      </c>
      <c r="F14" s="3"/>
      <c r="G14" s="3">
        <v>8</v>
      </c>
      <c r="H14" s="3"/>
      <c r="I14" s="3">
        <v>29</v>
      </c>
      <c r="J14" s="3"/>
      <c r="K14" s="3"/>
      <c r="L14" s="3"/>
      <c r="M14" s="3"/>
      <c r="N14" s="3">
        <v>1</v>
      </c>
      <c r="O14" s="3"/>
      <c r="P14" s="3"/>
      <c r="Q14" s="3"/>
      <c r="R14" s="8"/>
      <c r="S14" s="10">
        <v>45</v>
      </c>
      <c r="U14" s="9" t="s">
        <v>28</v>
      </c>
      <c r="V14" s="6">
        <v>10</v>
      </c>
      <c r="W14" s="3">
        <v>9</v>
      </c>
      <c r="X14" s="3">
        <v>65</v>
      </c>
      <c r="Y14" s="3"/>
      <c r="Z14" s="3">
        <v>19</v>
      </c>
      <c r="AA14" s="3">
        <v>112</v>
      </c>
      <c r="AB14" s="3">
        <v>9</v>
      </c>
      <c r="AC14" s="3">
        <v>47</v>
      </c>
      <c r="AD14" s="3">
        <v>16</v>
      </c>
      <c r="AE14" s="3">
        <v>37</v>
      </c>
      <c r="AF14" s="3">
        <v>19</v>
      </c>
      <c r="AG14" s="3">
        <v>5</v>
      </c>
      <c r="AH14" s="3">
        <v>41</v>
      </c>
      <c r="AI14" s="3"/>
      <c r="AJ14" s="3"/>
      <c r="AK14" s="8">
        <v>355</v>
      </c>
      <c r="AL14" s="10">
        <v>744</v>
      </c>
    </row>
    <row r="15" spans="2:38" x14ac:dyDescent="0.2">
      <c r="B15" s="9" t="s">
        <v>35</v>
      </c>
      <c r="C15" s="6">
        <v>2</v>
      </c>
      <c r="D15" s="3"/>
      <c r="E15" s="3"/>
      <c r="F15" s="3"/>
      <c r="G15" s="3">
        <v>10</v>
      </c>
      <c r="H15" s="3"/>
      <c r="I15" s="3">
        <v>10</v>
      </c>
      <c r="J15" s="3"/>
      <c r="K15" s="3"/>
      <c r="L15" s="3"/>
      <c r="M15" s="3"/>
      <c r="N15" s="3"/>
      <c r="O15" s="3">
        <v>5</v>
      </c>
      <c r="P15" s="3"/>
      <c r="Q15" s="3"/>
      <c r="R15" s="8"/>
      <c r="S15" s="10">
        <v>27</v>
      </c>
      <c r="U15" s="9" t="s">
        <v>42</v>
      </c>
      <c r="V15" s="6"/>
      <c r="W15" s="3"/>
      <c r="X15" s="3">
        <v>16</v>
      </c>
      <c r="Y15" s="3"/>
      <c r="Z15" s="3">
        <v>18</v>
      </c>
      <c r="AA15" s="3">
        <v>13</v>
      </c>
      <c r="AB15" s="3">
        <v>4</v>
      </c>
      <c r="AC15" s="3">
        <v>5</v>
      </c>
      <c r="AD15" s="3">
        <v>2</v>
      </c>
      <c r="AE15" s="3">
        <v>9</v>
      </c>
      <c r="AF15" s="3">
        <v>9</v>
      </c>
      <c r="AG15" s="3">
        <v>3</v>
      </c>
      <c r="AH15" s="3">
        <v>7</v>
      </c>
      <c r="AI15" s="3"/>
      <c r="AJ15" s="3"/>
      <c r="AK15" s="8">
        <v>63</v>
      </c>
      <c r="AL15" s="10">
        <v>149</v>
      </c>
    </row>
    <row r="16" spans="2:38" x14ac:dyDescent="0.2">
      <c r="B16" s="9" t="s">
        <v>25</v>
      </c>
      <c r="C16" s="6"/>
      <c r="D16" s="3"/>
      <c r="E16" s="3"/>
      <c r="F16" s="3"/>
      <c r="G16" s="3"/>
      <c r="H16" s="3">
        <v>8</v>
      </c>
      <c r="I16" s="3"/>
      <c r="J16" s="3">
        <v>3</v>
      </c>
      <c r="K16" s="3"/>
      <c r="L16" s="3"/>
      <c r="M16" s="3">
        <v>2</v>
      </c>
      <c r="N16" s="3"/>
      <c r="O16" s="3"/>
      <c r="P16" s="3"/>
      <c r="Q16" s="3"/>
      <c r="R16" s="8"/>
      <c r="S16" s="10">
        <v>13</v>
      </c>
      <c r="U16" s="9" t="s">
        <v>38</v>
      </c>
      <c r="V16" s="6"/>
      <c r="W16" s="3">
        <v>11</v>
      </c>
      <c r="X16" s="3">
        <v>134</v>
      </c>
      <c r="Y16" s="3"/>
      <c r="Z16" s="3">
        <v>24</v>
      </c>
      <c r="AA16" s="3">
        <v>20</v>
      </c>
      <c r="AB16" s="3">
        <v>24</v>
      </c>
      <c r="AC16" s="3">
        <v>9</v>
      </c>
      <c r="AD16" s="3">
        <v>5</v>
      </c>
      <c r="AE16" s="3">
        <v>13</v>
      </c>
      <c r="AF16" s="3">
        <v>7</v>
      </c>
      <c r="AG16" s="3">
        <v>3</v>
      </c>
      <c r="AH16" s="3">
        <v>10</v>
      </c>
      <c r="AI16" s="3"/>
      <c r="AJ16" s="3"/>
      <c r="AK16" s="8">
        <v>72</v>
      </c>
      <c r="AL16" s="10">
        <v>332</v>
      </c>
    </row>
    <row r="17" spans="2:38" x14ac:dyDescent="0.2">
      <c r="B17" s="9" t="s">
        <v>33</v>
      </c>
      <c r="C17" s="6"/>
      <c r="D17" s="3"/>
      <c r="E17" s="3">
        <v>3</v>
      </c>
      <c r="F17" s="3"/>
      <c r="G17" s="3"/>
      <c r="H17" s="3">
        <v>3</v>
      </c>
      <c r="I17" s="3"/>
      <c r="J17" s="3"/>
      <c r="K17" s="3"/>
      <c r="L17" s="3"/>
      <c r="M17" s="3"/>
      <c r="N17" s="3"/>
      <c r="O17" s="3"/>
      <c r="P17" s="3"/>
      <c r="Q17" s="3"/>
      <c r="R17" s="8"/>
      <c r="S17" s="10">
        <v>6</v>
      </c>
      <c r="U17" s="9" t="s">
        <v>48</v>
      </c>
      <c r="V17" s="6"/>
      <c r="W17" s="3"/>
      <c r="X17" s="3">
        <v>12</v>
      </c>
      <c r="Y17" s="3"/>
      <c r="Z17" s="3">
        <v>2</v>
      </c>
      <c r="AA17" s="3">
        <v>7</v>
      </c>
      <c r="AB17" s="3"/>
      <c r="AC17" s="3">
        <v>1</v>
      </c>
      <c r="AD17" s="3"/>
      <c r="AE17" s="3">
        <v>2</v>
      </c>
      <c r="AF17" s="3">
        <v>8</v>
      </c>
      <c r="AG17" s="3">
        <v>2</v>
      </c>
      <c r="AH17" s="3">
        <v>1</v>
      </c>
      <c r="AI17" s="3"/>
      <c r="AJ17" s="3"/>
      <c r="AK17" s="8">
        <v>53</v>
      </c>
      <c r="AL17" s="10">
        <v>88</v>
      </c>
    </row>
    <row r="18" spans="2:38" x14ac:dyDescent="0.2">
      <c r="B18" s="9" t="s">
        <v>27</v>
      </c>
      <c r="C18" s="6"/>
      <c r="D18" s="3"/>
      <c r="E18" s="3">
        <v>3</v>
      </c>
      <c r="F18" s="3"/>
      <c r="G18" s="3"/>
      <c r="H18" s="3"/>
      <c r="I18" s="3"/>
      <c r="J18" s="3"/>
      <c r="K18" s="3">
        <v>1</v>
      </c>
      <c r="L18" s="3"/>
      <c r="M18" s="3"/>
      <c r="N18" s="3"/>
      <c r="O18" s="3"/>
      <c r="P18" s="3"/>
      <c r="Q18" s="3"/>
      <c r="R18" s="8"/>
      <c r="S18" s="10">
        <v>4</v>
      </c>
      <c r="U18" s="9" t="s">
        <v>44</v>
      </c>
      <c r="V18" s="6"/>
      <c r="W18" s="3">
        <v>4</v>
      </c>
      <c r="X18" s="3">
        <v>1</v>
      </c>
      <c r="Y18" s="3"/>
      <c r="Z18" s="3">
        <v>16</v>
      </c>
      <c r="AA18" s="3">
        <v>11</v>
      </c>
      <c r="AB18" s="3"/>
      <c r="AC18" s="3">
        <v>5</v>
      </c>
      <c r="AD18" s="3">
        <v>1</v>
      </c>
      <c r="AE18" s="3">
        <v>5</v>
      </c>
      <c r="AF18" s="3">
        <v>1</v>
      </c>
      <c r="AG18" s="3">
        <v>1</v>
      </c>
      <c r="AH18" s="3">
        <v>3</v>
      </c>
      <c r="AI18" s="3"/>
      <c r="AJ18" s="3"/>
      <c r="AK18" s="8">
        <v>49</v>
      </c>
      <c r="AL18" s="10">
        <v>97</v>
      </c>
    </row>
    <row r="19" spans="2:38" x14ac:dyDescent="0.2">
      <c r="B19" s="9" t="s">
        <v>29</v>
      </c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8">
        <v>3</v>
      </c>
      <c r="S19" s="10">
        <v>3</v>
      </c>
      <c r="U19" s="9" t="s">
        <v>46</v>
      </c>
      <c r="V19" s="6"/>
      <c r="W19" s="3"/>
      <c r="X19" s="3">
        <v>1</v>
      </c>
      <c r="Y19" s="3"/>
      <c r="Z19" s="3"/>
      <c r="AA19" s="3">
        <v>1</v>
      </c>
      <c r="AB19" s="3"/>
      <c r="AC19" s="3"/>
      <c r="AD19" s="3"/>
      <c r="AE19" s="3"/>
      <c r="AF19" s="3"/>
      <c r="AG19" s="3">
        <v>1</v>
      </c>
      <c r="AH19" s="3"/>
      <c r="AI19" s="3"/>
      <c r="AJ19" s="3"/>
      <c r="AK19" s="8">
        <v>93</v>
      </c>
      <c r="AL19" s="10">
        <v>96</v>
      </c>
    </row>
    <row r="20" spans="2:38" x14ac:dyDescent="0.2">
      <c r="B20" s="11" t="s">
        <v>80</v>
      </c>
      <c r="C20" s="14"/>
      <c r="D20" s="15">
        <v>1</v>
      </c>
      <c r="E20" s="12"/>
      <c r="F20" s="12"/>
      <c r="G20" s="12"/>
      <c r="H20" s="12"/>
      <c r="I20" s="12"/>
      <c r="J20" s="12"/>
      <c r="K20" s="12"/>
      <c r="L20" s="15">
        <v>1</v>
      </c>
      <c r="M20" s="12"/>
      <c r="N20" s="12"/>
      <c r="O20" s="12"/>
      <c r="P20" s="12"/>
      <c r="Q20" s="12"/>
      <c r="R20" s="13"/>
      <c r="S20" s="10">
        <v>2</v>
      </c>
      <c r="U20" s="9" t="s">
        <v>49</v>
      </c>
      <c r="V20" s="6">
        <v>6</v>
      </c>
      <c r="W20" s="3">
        <v>5</v>
      </c>
      <c r="X20" s="3"/>
      <c r="Y20" s="3"/>
      <c r="Z20" s="3"/>
      <c r="AA20" s="3">
        <v>1</v>
      </c>
      <c r="AB20" s="3"/>
      <c r="AC20" s="3"/>
      <c r="AD20" s="3"/>
      <c r="AE20" s="3"/>
      <c r="AF20" s="3">
        <v>26</v>
      </c>
      <c r="AG20" s="3"/>
      <c r="AH20" s="3"/>
      <c r="AI20" s="3"/>
      <c r="AJ20" s="3"/>
      <c r="AK20" s="8">
        <v>30</v>
      </c>
      <c r="AL20" s="10">
        <v>68</v>
      </c>
    </row>
    <row r="21" spans="2:38" x14ac:dyDescent="0.2">
      <c r="B21" s="16" t="s">
        <v>81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>
        <v>1</v>
      </c>
      <c r="S21" s="20">
        <v>1</v>
      </c>
      <c r="U21" s="9" t="s">
        <v>36</v>
      </c>
      <c r="V21" s="6">
        <v>1</v>
      </c>
      <c r="W21" s="3"/>
      <c r="X21" s="3">
        <v>74</v>
      </c>
      <c r="Y21" s="3"/>
      <c r="Z21" s="3">
        <v>21</v>
      </c>
      <c r="AA21" s="3">
        <v>47</v>
      </c>
      <c r="AB21" s="3">
        <v>10</v>
      </c>
      <c r="AC21" s="3">
        <v>27</v>
      </c>
      <c r="AD21" s="3">
        <v>12</v>
      </c>
      <c r="AE21" s="3">
        <v>28</v>
      </c>
      <c r="AF21" s="3">
        <v>5</v>
      </c>
      <c r="AG21" s="3"/>
      <c r="AH21" s="3">
        <v>30</v>
      </c>
      <c r="AI21" s="3"/>
      <c r="AJ21" s="3"/>
      <c r="AK21" s="8">
        <v>123</v>
      </c>
      <c r="AL21" s="10">
        <v>378</v>
      </c>
    </row>
    <row r="22" spans="2:38" x14ac:dyDescent="0.2">
      <c r="B22" s="21" t="s">
        <v>47</v>
      </c>
      <c r="C22" s="22">
        <v>229</v>
      </c>
      <c r="D22" s="23">
        <v>247</v>
      </c>
      <c r="E22" s="23">
        <v>1088</v>
      </c>
      <c r="F22" s="23">
        <v>6</v>
      </c>
      <c r="G22" s="23">
        <v>832</v>
      </c>
      <c r="H22" s="23">
        <v>1533</v>
      </c>
      <c r="I22" s="23">
        <v>520</v>
      </c>
      <c r="J22" s="23">
        <v>540</v>
      </c>
      <c r="K22" s="23">
        <v>146</v>
      </c>
      <c r="L22" s="23">
        <v>691</v>
      </c>
      <c r="M22" s="23">
        <v>272</v>
      </c>
      <c r="N22" s="23">
        <v>267</v>
      </c>
      <c r="O22" s="23">
        <v>513</v>
      </c>
      <c r="P22" s="23">
        <v>7</v>
      </c>
      <c r="Q22" s="23">
        <v>5</v>
      </c>
      <c r="R22" s="24">
        <v>6082</v>
      </c>
      <c r="S22" s="24">
        <v>12978</v>
      </c>
      <c r="U22" s="9" t="s">
        <v>40</v>
      </c>
      <c r="V22" s="6"/>
      <c r="W22" s="3">
        <v>59</v>
      </c>
      <c r="X22" s="3">
        <v>9</v>
      </c>
      <c r="Y22" s="3"/>
      <c r="Z22" s="3">
        <v>2</v>
      </c>
      <c r="AA22" s="3">
        <v>29</v>
      </c>
      <c r="AB22" s="3">
        <v>4</v>
      </c>
      <c r="AC22" s="3">
        <v>34</v>
      </c>
      <c r="AD22" s="3">
        <v>2</v>
      </c>
      <c r="AE22" s="3">
        <v>6</v>
      </c>
      <c r="AF22" s="3">
        <v>3</v>
      </c>
      <c r="AG22" s="3"/>
      <c r="AH22" s="3"/>
      <c r="AI22" s="3"/>
      <c r="AJ22" s="3"/>
      <c r="AK22" s="8">
        <v>27</v>
      </c>
      <c r="AL22" s="10">
        <v>175</v>
      </c>
    </row>
    <row r="23" spans="2:38" x14ac:dyDescent="0.2">
      <c r="B23" s="1" t="s">
        <v>78</v>
      </c>
      <c r="U23" s="9" t="s">
        <v>54</v>
      </c>
      <c r="V23" s="6"/>
      <c r="W23" s="3">
        <v>1</v>
      </c>
      <c r="X23" s="3">
        <v>2</v>
      </c>
      <c r="Y23" s="3"/>
      <c r="Z23" s="3">
        <v>1</v>
      </c>
      <c r="AA23" s="3">
        <v>1</v>
      </c>
      <c r="AB23" s="3"/>
      <c r="AC23" s="3"/>
      <c r="AD23" s="3"/>
      <c r="AE23" s="3">
        <v>2</v>
      </c>
      <c r="AF23" s="3"/>
      <c r="AG23" s="3"/>
      <c r="AH23" s="3">
        <v>1</v>
      </c>
      <c r="AI23" s="3"/>
      <c r="AJ23" s="3"/>
      <c r="AK23" s="8">
        <v>11</v>
      </c>
      <c r="AL23" s="10">
        <v>19</v>
      </c>
    </row>
    <row r="24" spans="2:38" x14ac:dyDescent="0.2">
      <c r="U24" s="9" t="s">
        <v>52</v>
      </c>
      <c r="V24" s="6"/>
      <c r="W24" s="3"/>
      <c r="X24" s="3"/>
      <c r="Y24" s="3"/>
      <c r="Z24" s="3"/>
      <c r="AA24" s="3">
        <v>1</v>
      </c>
      <c r="AB24" s="3">
        <v>3</v>
      </c>
      <c r="AC24" s="3"/>
      <c r="AD24" s="3">
        <v>4</v>
      </c>
      <c r="AE24" s="3">
        <v>1</v>
      </c>
      <c r="AF24" s="3"/>
      <c r="AG24" s="3"/>
      <c r="AH24" s="3"/>
      <c r="AI24" s="3"/>
      <c r="AJ24" s="3"/>
      <c r="AK24" s="8">
        <v>15</v>
      </c>
      <c r="AL24" s="10">
        <v>24</v>
      </c>
    </row>
    <row r="25" spans="2:38" x14ac:dyDescent="0.2">
      <c r="U25" s="9" t="s">
        <v>68</v>
      </c>
      <c r="V25" s="6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/>
      <c r="AG25" s="3"/>
      <c r="AH25" s="3"/>
      <c r="AI25" s="3"/>
      <c r="AJ25" s="3"/>
      <c r="AK25" s="8">
        <v>1</v>
      </c>
      <c r="AL25" s="10">
        <v>2</v>
      </c>
    </row>
    <row r="26" spans="2:38" x14ac:dyDescent="0.2">
      <c r="U26" s="9" t="s">
        <v>70</v>
      </c>
      <c r="V26" s="6"/>
      <c r="W26" s="3"/>
      <c r="X26" s="3"/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/>
      <c r="AH26" s="3"/>
      <c r="AI26" s="3"/>
      <c r="AJ26" s="3"/>
      <c r="AK26" s="8"/>
      <c r="AL26" s="10">
        <v>2</v>
      </c>
    </row>
    <row r="27" spans="2:38" x14ac:dyDescent="0.2">
      <c r="U27" s="9" t="s">
        <v>73</v>
      </c>
      <c r="V27" s="6"/>
      <c r="W27" s="3"/>
      <c r="X27" s="3"/>
      <c r="Y27" s="3"/>
      <c r="Z27" s="3"/>
      <c r="AA27" s="3"/>
      <c r="AB27" s="3"/>
      <c r="AC27" s="3"/>
      <c r="AD27" s="3">
        <v>1</v>
      </c>
      <c r="AE27" s="3"/>
      <c r="AF27" s="3"/>
      <c r="AG27" s="3"/>
      <c r="AH27" s="3"/>
      <c r="AI27" s="3"/>
      <c r="AJ27" s="3"/>
      <c r="AK27" s="8"/>
      <c r="AL27" s="10">
        <v>1</v>
      </c>
    </row>
    <row r="28" spans="2:38" x14ac:dyDescent="0.2">
      <c r="U28" s="9" t="s">
        <v>66</v>
      </c>
      <c r="V28" s="6"/>
      <c r="W28" s="3"/>
      <c r="X28" s="3"/>
      <c r="Y28" s="3"/>
      <c r="Z28" s="3"/>
      <c r="AA28" s="3"/>
      <c r="AB28" s="3"/>
      <c r="AC28" s="3">
        <v>3</v>
      </c>
      <c r="AD28" s="3"/>
      <c r="AE28" s="3"/>
      <c r="AF28" s="3"/>
      <c r="AG28" s="3"/>
      <c r="AH28" s="3"/>
      <c r="AI28" s="3"/>
      <c r="AJ28" s="3"/>
      <c r="AK28" s="8"/>
      <c r="AL28" s="10">
        <v>3</v>
      </c>
    </row>
    <row r="29" spans="2:38" x14ac:dyDescent="0.2">
      <c r="U29" s="9" t="s">
        <v>50</v>
      </c>
      <c r="V29" s="6">
        <v>4</v>
      </c>
      <c r="W29" s="3"/>
      <c r="X29" s="3">
        <v>3</v>
      </c>
      <c r="Y29" s="3"/>
      <c r="Z29" s="3">
        <v>1</v>
      </c>
      <c r="AA29" s="3">
        <v>13</v>
      </c>
      <c r="AB29" s="3">
        <v>10</v>
      </c>
      <c r="AC29" s="3">
        <v>2</v>
      </c>
      <c r="AD29" s="3"/>
      <c r="AE29" s="3"/>
      <c r="AF29" s="3"/>
      <c r="AG29" s="3"/>
      <c r="AH29" s="3"/>
      <c r="AI29" s="3"/>
      <c r="AJ29" s="3"/>
      <c r="AK29" s="8">
        <v>11</v>
      </c>
      <c r="AL29" s="10">
        <v>44</v>
      </c>
    </row>
    <row r="30" spans="2:38" x14ac:dyDescent="0.2">
      <c r="U30" s="9" t="s">
        <v>60</v>
      </c>
      <c r="V30" s="6"/>
      <c r="W30" s="3"/>
      <c r="X30" s="3">
        <v>2</v>
      </c>
      <c r="Y30" s="3"/>
      <c r="Z30" s="3"/>
      <c r="AA30" s="3"/>
      <c r="AB30" s="3"/>
      <c r="AC30" s="3">
        <v>2</v>
      </c>
      <c r="AD30" s="3"/>
      <c r="AE30" s="3"/>
      <c r="AF30" s="3"/>
      <c r="AG30" s="3"/>
      <c r="AH30" s="3"/>
      <c r="AI30" s="3"/>
      <c r="AJ30" s="3"/>
      <c r="AK30" s="8">
        <v>3</v>
      </c>
      <c r="AL30" s="10">
        <v>7</v>
      </c>
    </row>
    <row r="31" spans="2:38" x14ac:dyDescent="0.2">
      <c r="U31" s="9" t="s">
        <v>55</v>
      </c>
      <c r="V31" s="6"/>
      <c r="W31" s="3"/>
      <c r="X31" s="3"/>
      <c r="Y31" s="3"/>
      <c r="Z31" s="3"/>
      <c r="AA31" s="3">
        <v>2</v>
      </c>
      <c r="AB31" s="3"/>
      <c r="AC31" s="3">
        <v>1</v>
      </c>
      <c r="AD31" s="3"/>
      <c r="AE31" s="3"/>
      <c r="AF31" s="3"/>
      <c r="AG31" s="3"/>
      <c r="AH31" s="3"/>
      <c r="AI31" s="3"/>
      <c r="AJ31" s="3"/>
      <c r="AK31" s="8">
        <v>16</v>
      </c>
      <c r="AL31" s="10">
        <v>19</v>
      </c>
    </row>
    <row r="32" spans="2:38" x14ac:dyDescent="0.2">
      <c r="U32" s="9" t="s">
        <v>75</v>
      </c>
      <c r="V32" s="6"/>
      <c r="W32" s="3"/>
      <c r="X32" s="3"/>
      <c r="Y32" s="3"/>
      <c r="Z32" s="3"/>
      <c r="AA32" s="3"/>
      <c r="AB32" s="3"/>
      <c r="AC32" s="3">
        <v>1</v>
      </c>
      <c r="AD32" s="3"/>
      <c r="AE32" s="3"/>
      <c r="AF32" s="3"/>
      <c r="AG32" s="3"/>
      <c r="AH32" s="3"/>
      <c r="AI32" s="3"/>
      <c r="AJ32" s="3"/>
      <c r="AK32" s="8"/>
      <c r="AL32" s="10">
        <v>1</v>
      </c>
    </row>
    <row r="33" spans="21:38" x14ac:dyDescent="0.2">
      <c r="U33" s="9" t="s">
        <v>72</v>
      </c>
      <c r="V33" s="6"/>
      <c r="W33" s="3"/>
      <c r="X33" s="3"/>
      <c r="Y33" s="3"/>
      <c r="Z33" s="3"/>
      <c r="AA33" s="3">
        <v>1</v>
      </c>
      <c r="AB33" s="3">
        <v>1</v>
      </c>
      <c r="AC33" s="3"/>
      <c r="AD33" s="3"/>
      <c r="AE33" s="3"/>
      <c r="AF33" s="3"/>
      <c r="AG33" s="3"/>
      <c r="AH33" s="3"/>
      <c r="AI33" s="3"/>
      <c r="AJ33" s="3"/>
      <c r="AK33" s="8"/>
      <c r="AL33" s="10">
        <v>2</v>
      </c>
    </row>
    <row r="34" spans="21:38" x14ac:dyDescent="0.2">
      <c r="U34" s="9" t="s">
        <v>53</v>
      </c>
      <c r="V34" s="6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8">
        <v>24</v>
      </c>
      <c r="AL34" s="10">
        <v>24</v>
      </c>
    </row>
    <row r="35" spans="21:38" x14ac:dyDescent="0.2">
      <c r="U35" s="9" t="s">
        <v>58</v>
      </c>
      <c r="V35" s="6"/>
      <c r="W35" s="3"/>
      <c r="X35" s="3"/>
      <c r="Y35" s="3"/>
      <c r="Z35" s="3"/>
      <c r="AA35" s="3">
        <v>3</v>
      </c>
      <c r="AB35" s="3"/>
      <c r="AC35" s="3"/>
      <c r="AD35" s="3"/>
      <c r="AE35" s="3"/>
      <c r="AF35" s="3"/>
      <c r="AG35" s="3"/>
      <c r="AH35" s="3"/>
      <c r="AI35" s="3"/>
      <c r="AJ35" s="3"/>
      <c r="AK35" s="8">
        <v>12</v>
      </c>
      <c r="AL35" s="10">
        <v>15</v>
      </c>
    </row>
    <row r="36" spans="21:38" x14ac:dyDescent="0.2">
      <c r="U36" s="9" t="s">
        <v>56</v>
      </c>
      <c r="V36" s="6"/>
      <c r="W36" s="3">
        <v>1</v>
      </c>
      <c r="X36" s="3"/>
      <c r="Y36" s="3"/>
      <c r="Z36" s="3">
        <v>4</v>
      </c>
      <c r="AA36" s="3">
        <v>1</v>
      </c>
      <c r="AB36" s="3"/>
      <c r="AC36" s="3"/>
      <c r="AD36" s="3"/>
      <c r="AE36" s="3"/>
      <c r="AF36" s="3"/>
      <c r="AG36" s="3"/>
      <c r="AH36" s="3">
        <v>1</v>
      </c>
      <c r="AI36" s="3"/>
      <c r="AJ36" s="3"/>
      <c r="AK36" s="8">
        <v>11</v>
      </c>
      <c r="AL36" s="10">
        <v>18</v>
      </c>
    </row>
    <row r="37" spans="21:38" x14ac:dyDescent="0.2">
      <c r="U37" s="9" t="s">
        <v>59</v>
      </c>
      <c r="V37" s="6"/>
      <c r="W37" s="3"/>
      <c r="X37" s="3">
        <v>1</v>
      </c>
      <c r="Y37" s="3"/>
      <c r="Z37" s="3"/>
      <c r="AA37" s="3">
        <v>3</v>
      </c>
      <c r="AB37" s="3"/>
      <c r="AC37" s="3"/>
      <c r="AD37" s="3"/>
      <c r="AE37" s="3"/>
      <c r="AF37" s="3"/>
      <c r="AG37" s="3"/>
      <c r="AH37" s="3"/>
      <c r="AI37" s="3"/>
      <c r="AJ37" s="3"/>
      <c r="AK37" s="8">
        <v>9</v>
      </c>
      <c r="AL37" s="10">
        <v>13</v>
      </c>
    </row>
    <row r="38" spans="21:38" x14ac:dyDescent="0.2">
      <c r="U38" s="9" t="s">
        <v>57</v>
      </c>
      <c r="V38" s="6"/>
      <c r="W38" s="3"/>
      <c r="X38" s="3"/>
      <c r="Y38" s="3"/>
      <c r="Z38" s="3">
        <v>1</v>
      </c>
      <c r="AA38" s="3">
        <v>10</v>
      </c>
      <c r="AB38" s="3"/>
      <c r="AC38" s="3"/>
      <c r="AD38" s="3"/>
      <c r="AE38" s="3"/>
      <c r="AF38" s="3"/>
      <c r="AG38" s="3"/>
      <c r="AH38" s="3"/>
      <c r="AI38" s="3"/>
      <c r="AJ38" s="3"/>
      <c r="AK38" s="8">
        <v>7</v>
      </c>
      <c r="AL38" s="10">
        <v>18</v>
      </c>
    </row>
    <row r="39" spans="21:38" x14ac:dyDescent="0.2">
      <c r="U39" s="9" t="s">
        <v>51</v>
      </c>
      <c r="V39" s="6">
        <v>7</v>
      </c>
      <c r="W39" s="3"/>
      <c r="X39" s="3">
        <v>12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8">
        <v>6</v>
      </c>
      <c r="AL39" s="10">
        <v>25</v>
      </c>
    </row>
    <row r="40" spans="21:38" x14ac:dyDescent="0.2">
      <c r="U40" s="9" t="s">
        <v>65</v>
      </c>
      <c r="V40" s="6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8">
        <v>3</v>
      </c>
      <c r="AL40" s="10">
        <v>3</v>
      </c>
    </row>
    <row r="41" spans="21:38" x14ac:dyDescent="0.2">
      <c r="U41" s="9" t="s">
        <v>63</v>
      </c>
      <c r="V41" s="6">
        <v>1</v>
      </c>
      <c r="W41" s="3"/>
      <c r="X41" s="3"/>
      <c r="Y41" s="3"/>
      <c r="Z41" s="3">
        <v>1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8">
        <v>2</v>
      </c>
      <c r="AL41" s="10">
        <v>4</v>
      </c>
    </row>
    <row r="42" spans="21:38" x14ac:dyDescent="0.2">
      <c r="U42" s="9" t="s">
        <v>64</v>
      </c>
      <c r="V42" s="6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8">
        <v>2</v>
      </c>
      <c r="AL42" s="10">
        <v>3</v>
      </c>
    </row>
    <row r="43" spans="21:38" x14ac:dyDescent="0.2">
      <c r="U43" s="9" t="s">
        <v>69</v>
      </c>
      <c r="V43" s="6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8">
        <v>2</v>
      </c>
      <c r="AL43" s="10">
        <v>2</v>
      </c>
    </row>
    <row r="44" spans="21:38" x14ac:dyDescent="0.2">
      <c r="U44" s="9" t="s">
        <v>67</v>
      </c>
      <c r="V44" s="6">
        <v>1</v>
      </c>
      <c r="W44" s="3"/>
      <c r="X44" s="3"/>
      <c r="Y44" s="3"/>
      <c r="Z44" s="3"/>
      <c r="AA44" s="3">
        <v>1</v>
      </c>
      <c r="AB44" s="3"/>
      <c r="AC44" s="3"/>
      <c r="AD44" s="3"/>
      <c r="AE44" s="3"/>
      <c r="AF44" s="3"/>
      <c r="AG44" s="3"/>
      <c r="AH44" s="3"/>
      <c r="AI44" s="3"/>
      <c r="AJ44" s="3"/>
      <c r="AK44" s="8">
        <v>1</v>
      </c>
      <c r="AL44" s="10">
        <v>3</v>
      </c>
    </row>
    <row r="45" spans="21:38" x14ac:dyDescent="0.2">
      <c r="U45" s="9" t="s">
        <v>61</v>
      </c>
      <c r="V45" s="6"/>
      <c r="W45" s="3"/>
      <c r="X45" s="3">
        <v>2</v>
      </c>
      <c r="Y45" s="3"/>
      <c r="Z45" s="3"/>
      <c r="AA45" s="3">
        <v>3</v>
      </c>
      <c r="AB45" s="3"/>
      <c r="AC45" s="3"/>
      <c r="AD45" s="3"/>
      <c r="AE45" s="3"/>
      <c r="AF45" s="3"/>
      <c r="AG45" s="3"/>
      <c r="AH45" s="3"/>
      <c r="AI45" s="3"/>
      <c r="AJ45" s="3"/>
      <c r="AK45" s="8"/>
      <c r="AL45" s="10">
        <v>5</v>
      </c>
    </row>
    <row r="46" spans="21:38" x14ac:dyDescent="0.2">
      <c r="U46" s="9" t="s">
        <v>71</v>
      </c>
      <c r="V46" s="6"/>
      <c r="W46" s="3"/>
      <c r="X46" s="3"/>
      <c r="Y46" s="3"/>
      <c r="Z46" s="3"/>
      <c r="AA46" s="3">
        <v>2</v>
      </c>
      <c r="AB46" s="3"/>
      <c r="AC46" s="3"/>
      <c r="AD46" s="3"/>
      <c r="AE46" s="3"/>
      <c r="AF46" s="3"/>
      <c r="AG46" s="3"/>
      <c r="AH46" s="3"/>
      <c r="AI46" s="3"/>
      <c r="AJ46" s="3"/>
      <c r="AK46" s="8"/>
      <c r="AL46" s="10">
        <v>2</v>
      </c>
    </row>
    <row r="47" spans="21:38" x14ac:dyDescent="0.2">
      <c r="U47" s="9" t="s">
        <v>62</v>
      </c>
      <c r="V47" s="6"/>
      <c r="W47" s="3">
        <v>3</v>
      </c>
      <c r="X47" s="3"/>
      <c r="Y47" s="3"/>
      <c r="Z47" s="3"/>
      <c r="AA47" s="3">
        <v>1</v>
      </c>
      <c r="AB47" s="3"/>
      <c r="AC47" s="3"/>
      <c r="AD47" s="3"/>
      <c r="AE47" s="3"/>
      <c r="AF47" s="3"/>
      <c r="AG47" s="3"/>
      <c r="AH47" s="3"/>
      <c r="AI47" s="3"/>
      <c r="AJ47" s="3"/>
      <c r="AK47" s="8"/>
      <c r="AL47" s="10">
        <v>4</v>
      </c>
    </row>
    <row r="48" spans="21:38" x14ac:dyDescent="0.2">
      <c r="U48" s="9" t="s">
        <v>74</v>
      </c>
      <c r="V48" s="6"/>
      <c r="W48" s="3"/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8"/>
      <c r="AL48" s="10">
        <v>1</v>
      </c>
    </row>
    <row r="49" spans="2:38" x14ac:dyDescent="0.2">
      <c r="U49" s="25" t="s">
        <v>76</v>
      </c>
      <c r="V49" s="26"/>
      <c r="W49" s="27"/>
      <c r="X49" s="27"/>
      <c r="Y49" s="27"/>
      <c r="Z49" s="27"/>
      <c r="AA49" s="27">
        <v>1</v>
      </c>
      <c r="AB49" s="27"/>
      <c r="AC49" s="27"/>
      <c r="AD49" s="27"/>
      <c r="AE49" s="27"/>
      <c r="AF49" s="27"/>
      <c r="AG49" s="27"/>
      <c r="AH49" s="27"/>
      <c r="AI49" s="27"/>
      <c r="AJ49" s="27"/>
      <c r="AK49" s="28"/>
      <c r="AL49" s="20">
        <v>1</v>
      </c>
    </row>
    <row r="50" spans="2:38" x14ac:dyDescent="0.2">
      <c r="U50" s="74" t="s">
        <v>77</v>
      </c>
      <c r="V50" s="76">
        <v>1</v>
      </c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80"/>
      <c r="AL50" s="82">
        <v>1</v>
      </c>
    </row>
    <row r="51" spans="2:38" x14ac:dyDescent="0.2">
      <c r="U51" s="1" t="s">
        <v>78</v>
      </c>
    </row>
    <row r="54" spans="2:38" ht="25.5" x14ac:dyDescent="0.2">
      <c r="B54" s="29" t="s">
        <v>84</v>
      </c>
    </row>
  </sheetData>
  <autoFilter ref="U5:AL51">
    <sortState ref="U7:AL51">
      <sortCondition descending="1" ref="AJ5:AJ51"/>
    </sortState>
  </autoFilter>
  <mergeCells count="8">
    <mergeCell ref="B2:S2"/>
    <mergeCell ref="U2:AL2"/>
    <mergeCell ref="C4:R4"/>
    <mergeCell ref="S4:S5"/>
    <mergeCell ref="B4:B5"/>
    <mergeCell ref="U4:U5"/>
    <mergeCell ref="V4:AK4"/>
    <mergeCell ref="AL4:AL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16"/>
  <sheetViews>
    <sheetView tabSelected="1" zoomScaleNormal="100" workbookViewId="0">
      <selection activeCell="B50" sqref="B50"/>
    </sheetView>
  </sheetViews>
  <sheetFormatPr baseColWidth="10" defaultRowHeight="15" x14ac:dyDescent="0.3"/>
  <cols>
    <col min="1" max="1" width="11.42578125" style="43"/>
    <col min="2" max="2" width="54.28515625" style="90" customWidth="1"/>
    <col min="3" max="3" width="7.42578125" style="54" customWidth="1"/>
    <col min="4" max="4" width="8.140625" style="55" customWidth="1"/>
    <col min="5" max="5" width="5.85546875" style="54" customWidth="1"/>
    <col min="6" max="7" width="5.42578125" style="54" customWidth="1"/>
    <col min="8" max="8" width="5.85546875" style="54" customWidth="1"/>
    <col min="9" max="9" width="7.28515625" style="54" customWidth="1"/>
    <col min="10" max="10" width="6.42578125" style="54" customWidth="1"/>
    <col min="11" max="17" width="5.42578125" style="54" customWidth="1"/>
    <col min="18" max="19" width="8.140625" style="54" customWidth="1"/>
    <col min="20" max="20" width="8.7109375" style="54" customWidth="1"/>
    <col min="21" max="21" width="6.85546875" style="62" customWidth="1"/>
    <col min="22" max="22" width="11.42578125" style="43"/>
    <col min="23" max="23" width="17" style="43" customWidth="1"/>
    <col min="24" max="16384" width="11.42578125" style="43"/>
  </cols>
  <sheetData>
    <row r="1" spans="1:21" s="50" customFormat="1" x14ac:dyDescent="0.3">
      <c r="A1" s="50" t="s">
        <v>179</v>
      </c>
      <c r="B1" s="83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61"/>
    </row>
    <row r="3" spans="1:21" x14ac:dyDescent="0.3">
      <c r="B3" s="84" t="s">
        <v>85</v>
      </c>
      <c r="C3" s="45" t="s">
        <v>17</v>
      </c>
      <c r="D3" s="65" t="s">
        <v>102</v>
      </c>
    </row>
    <row r="4" spans="1:21" x14ac:dyDescent="0.3">
      <c r="B4" s="85" t="s">
        <v>88</v>
      </c>
      <c r="C4" s="69">
        <v>4424</v>
      </c>
      <c r="D4" s="57">
        <f>((C4*100)/$C$20)*0.01</f>
        <v>0.34088457389428267</v>
      </c>
    </row>
    <row r="5" spans="1:21" x14ac:dyDescent="0.3">
      <c r="B5" s="85" t="s">
        <v>87</v>
      </c>
      <c r="C5" s="69">
        <v>4144</v>
      </c>
      <c r="D5" s="57">
        <f t="shared" ref="D5:D19" si="0">((C5*100)/$C$20)*0.01</f>
        <v>0.31930960086299892</v>
      </c>
    </row>
    <row r="6" spans="1:21" x14ac:dyDescent="0.3">
      <c r="B6" s="85" t="s">
        <v>86</v>
      </c>
      <c r="C6" s="69">
        <v>3003</v>
      </c>
      <c r="D6" s="57">
        <f t="shared" si="0"/>
        <v>0.2313915857605178</v>
      </c>
    </row>
    <row r="7" spans="1:21" x14ac:dyDescent="0.3">
      <c r="B7" s="85" t="s">
        <v>89</v>
      </c>
      <c r="C7" s="69">
        <v>590</v>
      </c>
      <c r="D7" s="57">
        <f t="shared" si="0"/>
        <v>4.5461550315919246E-2</v>
      </c>
    </row>
    <row r="8" spans="1:21" x14ac:dyDescent="0.3">
      <c r="B8" s="85" t="s">
        <v>90</v>
      </c>
      <c r="C8" s="69">
        <v>376</v>
      </c>
      <c r="D8" s="57">
        <f t="shared" si="0"/>
        <v>2.8972106642009554E-2</v>
      </c>
    </row>
    <row r="9" spans="1:21" x14ac:dyDescent="0.3">
      <c r="B9" s="85" t="s">
        <v>91</v>
      </c>
      <c r="C9" s="69">
        <v>184</v>
      </c>
      <c r="D9" s="57">
        <f t="shared" si="0"/>
        <v>1.4177839420557867E-2</v>
      </c>
    </row>
    <row r="10" spans="1:21" x14ac:dyDescent="0.3">
      <c r="B10" s="85" t="s">
        <v>92</v>
      </c>
      <c r="C10" s="69">
        <v>96</v>
      </c>
      <c r="D10" s="57">
        <f t="shared" si="0"/>
        <v>7.3971336107258433E-3</v>
      </c>
    </row>
    <row r="11" spans="1:21" x14ac:dyDescent="0.3">
      <c r="B11" s="85" t="s">
        <v>93</v>
      </c>
      <c r="C11" s="69">
        <v>60</v>
      </c>
      <c r="D11" s="57">
        <f t="shared" si="0"/>
        <v>4.6232085067036523E-3</v>
      </c>
    </row>
    <row r="12" spans="1:21" x14ac:dyDescent="0.3">
      <c r="B12" s="85" t="s">
        <v>94</v>
      </c>
      <c r="C12" s="69">
        <v>45</v>
      </c>
      <c r="D12" s="57">
        <f t="shared" si="0"/>
        <v>3.4674063800277394E-3</v>
      </c>
    </row>
    <row r="13" spans="1:21" x14ac:dyDescent="0.3">
      <c r="B13" s="85" t="s">
        <v>95</v>
      </c>
      <c r="C13" s="69">
        <v>27</v>
      </c>
      <c r="D13" s="57">
        <f t="shared" si="0"/>
        <v>2.0804438280166435E-3</v>
      </c>
    </row>
    <row r="14" spans="1:21" x14ac:dyDescent="0.3">
      <c r="B14" s="85" t="s">
        <v>101</v>
      </c>
      <c r="C14" s="69">
        <v>13</v>
      </c>
      <c r="D14" s="57">
        <f t="shared" si="0"/>
        <v>1.001695176452458E-3</v>
      </c>
    </row>
    <row r="15" spans="1:21" x14ac:dyDescent="0.3">
      <c r="B15" s="85" t="s">
        <v>96</v>
      </c>
      <c r="C15" s="69">
        <v>6</v>
      </c>
      <c r="D15" s="58">
        <f t="shared" si="0"/>
        <v>4.6232085067036521E-4</v>
      </c>
    </row>
    <row r="16" spans="1:21" x14ac:dyDescent="0.3">
      <c r="B16" s="85" t="s">
        <v>97</v>
      </c>
      <c r="C16" s="69">
        <v>4</v>
      </c>
      <c r="D16" s="58">
        <f t="shared" si="0"/>
        <v>3.0821390044691018E-4</v>
      </c>
    </row>
    <row r="17" spans="1:24" x14ac:dyDescent="0.3">
      <c r="B17" s="85" t="s">
        <v>98</v>
      </c>
      <c r="C17" s="69">
        <v>3</v>
      </c>
      <c r="D17" s="58">
        <f t="shared" si="0"/>
        <v>2.311604253351826E-4</v>
      </c>
    </row>
    <row r="18" spans="1:24" x14ac:dyDescent="0.3">
      <c r="B18" s="85" t="s">
        <v>99</v>
      </c>
      <c r="C18" s="69">
        <v>2</v>
      </c>
      <c r="D18" s="58">
        <f t="shared" si="0"/>
        <v>1.5410695022345509E-4</v>
      </c>
    </row>
    <row r="19" spans="1:24" x14ac:dyDescent="0.3">
      <c r="B19" s="85" t="s">
        <v>100</v>
      </c>
      <c r="C19" s="69">
        <v>1</v>
      </c>
      <c r="D19" s="58">
        <f t="shared" si="0"/>
        <v>7.7053475111727544E-5</v>
      </c>
    </row>
    <row r="20" spans="1:24" x14ac:dyDescent="0.3">
      <c r="B20" s="86" t="s">
        <v>132</v>
      </c>
      <c r="C20" s="47">
        <f>SUM(C4:C19)</f>
        <v>12978</v>
      </c>
      <c r="D20" s="49">
        <v>1</v>
      </c>
    </row>
    <row r="22" spans="1:24" s="50" customFormat="1" x14ac:dyDescent="0.3">
      <c r="A22" s="50" t="s">
        <v>180</v>
      </c>
      <c r="B22" s="83"/>
      <c r="C22" s="52"/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1"/>
    </row>
    <row r="24" spans="1:24" ht="15" customHeight="1" x14ac:dyDescent="0.3">
      <c r="B24" s="84" t="s">
        <v>79</v>
      </c>
      <c r="C24" s="84" t="s">
        <v>103</v>
      </c>
      <c r="D24" s="84" t="s">
        <v>104</v>
      </c>
      <c r="E24" s="84" t="s">
        <v>105</v>
      </c>
      <c r="F24" s="84" t="s">
        <v>106</v>
      </c>
      <c r="G24" s="84" t="s">
        <v>134</v>
      </c>
      <c r="H24" s="84" t="s">
        <v>133</v>
      </c>
      <c r="I24" s="84" t="s">
        <v>107</v>
      </c>
      <c r="J24" s="84" t="s">
        <v>108</v>
      </c>
      <c r="K24" s="84" t="s">
        <v>109</v>
      </c>
      <c r="L24" s="84" t="s">
        <v>110</v>
      </c>
      <c r="M24" s="84" t="s">
        <v>111</v>
      </c>
      <c r="N24" s="84" t="s">
        <v>112</v>
      </c>
      <c r="O24" s="84" t="s">
        <v>113</v>
      </c>
      <c r="P24" s="84" t="s">
        <v>114</v>
      </c>
      <c r="Q24" s="84" t="s">
        <v>115</v>
      </c>
      <c r="R24" s="84" t="s">
        <v>17</v>
      </c>
      <c r="S24" s="84" t="s">
        <v>102</v>
      </c>
      <c r="T24" s="45" t="s">
        <v>136</v>
      </c>
      <c r="U24" s="63" t="s">
        <v>135</v>
      </c>
      <c r="X24" s="63" t="s">
        <v>135</v>
      </c>
    </row>
    <row r="25" spans="1:24" x14ac:dyDescent="0.3">
      <c r="B25" s="85" t="s">
        <v>116</v>
      </c>
      <c r="C25" s="99">
        <v>11</v>
      </c>
      <c r="D25" s="99">
        <v>188</v>
      </c>
      <c r="E25" s="99"/>
      <c r="F25" s="99"/>
      <c r="G25" s="99">
        <v>9</v>
      </c>
      <c r="H25" s="99">
        <v>13</v>
      </c>
      <c r="I25" s="99">
        <v>6</v>
      </c>
      <c r="J25" s="99"/>
      <c r="K25" s="99">
        <v>2</v>
      </c>
      <c r="L25" s="99"/>
      <c r="M25" s="99"/>
      <c r="N25" s="99"/>
      <c r="O25" s="99"/>
      <c r="P25" s="99"/>
      <c r="Q25" s="99"/>
      <c r="R25" s="93">
        <v>229</v>
      </c>
      <c r="S25" s="100">
        <f>((R25*100)/$R$41)*0.01</f>
        <v>1.7645245800585609E-2</v>
      </c>
      <c r="T25" s="47">
        <f>645+765+699</f>
        <v>2109</v>
      </c>
      <c r="U25" s="64">
        <f>R25/(T25/100)</f>
        <v>10.858226647700333</v>
      </c>
      <c r="V25" s="59"/>
      <c r="W25" s="85" t="s">
        <v>116</v>
      </c>
      <c r="X25" s="64">
        <v>10.858226647700333</v>
      </c>
    </row>
    <row r="26" spans="1:24" x14ac:dyDescent="0.3">
      <c r="B26" s="85" t="s">
        <v>117</v>
      </c>
      <c r="C26" s="99">
        <v>178</v>
      </c>
      <c r="D26" s="99">
        <v>22</v>
      </c>
      <c r="E26" s="99">
        <v>33</v>
      </c>
      <c r="F26" s="99">
        <v>3</v>
      </c>
      <c r="G26" s="99">
        <v>5</v>
      </c>
      <c r="H26" s="99">
        <v>5</v>
      </c>
      <c r="I26" s="99"/>
      <c r="J26" s="99"/>
      <c r="K26" s="99"/>
      <c r="L26" s="99"/>
      <c r="M26" s="99"/>
      <c r="N26" s="99"/>
      <c r="O26" s="99"/>
      <c r="P26" s="99">
        <v>1</v>
      </c>
      <c r="Q26" s="99"/>
      <c r="R26" s="93">
        <v>247</v>
      </c>
      <c r="S26" s="100">
        <f t="shared" ref="S26:S40" si="1">((R26*100)/$R$41)*0.01</f>
        <v>1.9032208352596704E-2</v>
      </c>
      <c r="T26" s="47">
        <f>829+665+699</f>
        <v>2193</v>
      </c>
      <c r="U26" s="64">
        <f t="shared" ref="U26:U40" si="2">R26/(T26/100)</f>
        <v>11.26310989512084</v>
      </c>
      <c r="V26" s="59"/>
      <c r="W26" s="85" t="s">
        <v>117</v>
      </c>
      <c r="X26" s="64">
        <v>11.26310989512084</v>
      </c>
    </row>
    <row r="27" spans="1:24" x14ac:dyDescent="0.3">
      <c r="B27" s="87" t="s">
        <v>118</v>
      </c>
      <c r="C27" s="101">
        <v>629</v>
      </c>
      <c r="D27" s="101">
        <v>37</v>
      </c>
      <c r="E27" s="101">
        <v>275</v>
      </c>
      <c r="F27" s="101">
        <v>55</v>
      </c>
      <c r="G27" s="101">
        <v>66</v>
      </c>
      <c r="H27" s="101">
        <v>12</v>
      </c>
      <c r="I27" s="101">
        <v>1</v>
      </c>
      <c r="J27" s="101">
        <v>7</v>
      </c>
      <c r="K27" s="101"/>
      <c r="L27" s="101"/>
      <c r="M27" s="101">
        <v>3</v>
      </c>
      <c r="N27" s="101">
        <v>3</v>
      </c>
      <c r="O27" s="101"/>
      <c r="P27" s="101"/>
      <c r="Q27" s="101"/>
      <c r="R27" s="93">
        <v>1088</v>
      </c>
      <c r="S27" s="100">
        <f t="shared" si="1"/>
        <v>8.3834180921559573E-2</v>
      </c>
      <c r="T27" s="47">
        <f>1341+1370+1346</f>
        <v>4057</v>
      </c>
      <c r="U27" s="64">
        <f t="shared" si="2"/>
        <v>26.817845698792212</v>
      </c>
      <c r="V27" s="59"/>
      <c r="W27" s="87" t="s">
        <v>118</v>
      </c>
      <c r="X27" s="64">
        <v>26.817845698792212</v>
      </c>
    </row>
    <row r="28" spans="1:24" x14ac:dyDescent="0.3">
      <c r="B28" s="85" t="s">
        <v>119</v>
      </c>
      <c r="C28" s="99"/>
      <c r="D28" s="99"/>
      <c r="E28" s="99">
        <v>6</v>
      </c>
      <c r="F28" s="99"/>
      <c r="G28" s="99">
        <v>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3">
        <v>6</v>
      </c>
      <c r="S28" s="102">
        <f t="shared" si="1"/>
        <v>4.6232085067036521E-4</v>
      </c>
      <c r="T28" s="47">
        <f>949+1196+1120</f>
        <v>3265</v>
      </c>
      <c r="U28" s="64">
        <f t="shared" si="2"/>
        <v>0.18376722817764166</v>
      </c>
      <c r="V28" s="59"/>
      <c r="W28" s="85" t="s">
        <v>119</v>
      </c>
      <c r="X28" s="64">
        <v>0.18376722817764166</v>
      </c>
    </row>
    <row r="29" spans="1:24" x14ac:dyDescent="0.3">
      <c r="B29" s="87" t="s">
        <v>120</v>
      </c>
      <c r="C29" s="101">
        <v>494</v>
      </c>
      <c r="D29" s="101">
        <v>50</v>
      </c>
      <c r="E29" s="101">
        <v>154</v>
      </c>
      <c r="F29" s="101">
        <v>89</v>
      </c>
      <c r="G29" s="101">
        <v>27</v>
      </c>
      <c r="H29" s="101"/>
      <c r="I29" s="101"/>
      <c r="J29" s="101">
        <v>8</v>
      </c>
      <c r="K29" s="101">
        <v>10</v>
      </c>
      <c r="L29" s="101"/>
      <c r="M29" s="101"/>
      <c r="N29" s="101"/>
      <c r="O29" s="101"/>
      <c r="P29" s="101"/>
      <c r="Q29" s="101"/>
      <c r="R29" s="93">
        <v>832</v>
      </c>
      <c r="S29" s="100">
        <f t="shared" si="1"/>
        <v>6.4108491292957315E-2</v>
      </c>
      <c r="T29" s="47">
        <f>1782+1842+1803</f>
        <v>5427</v>
      </c>
      <c r="U29" s="64">
        <f t="shared" si="2"/>
        <v>15.33075363921135</v>
      </c>
      <c r="V29" s="59"/>
      <c r="W29" s="87" t="s">
        <v>120</v>
      </c>
      <c r="X29" s="64">
        <v>15.33075363921135</v>
      </c>
    </row>
    <row r="30" spans="1:24" x14ac:dyDescent="0.3">
      <c r="B30" s="85" t="s">
        <v>121</v>
      </c>
      <c r="C30" s="99">
        <v>486</v>
      </c>
      <c r="D30" s="99">
        <v>410</v>
      </c>
      <c r="E30" s="99">
        <v>452</v>
      </c>
      <c r="F30" s="99">
        <v>7</v>
      </c>
      <c r="G30" s="99">
        <v>114</v>
      </c>
      <c r="H30" s="99">
        <v>1</v>
      </c>
      <c r="I30" s="99">
        <v>52</v>
      </c>
      <c r="J30" s="99"/>
      <c r="K30" s="99"/>
      <c r="L30" s="99">
        <v>8</v>
      </c>
      <c r="M30" s="99">
        <v>3</v>
      </c>
      <c r="N30" s="99"/>
      <c r="O30" s="99"/>
      <c r="P30" s="99"/>
      <c r="Q30" s="99"/>
      <c r="R30" s="93">
        <v>1533</v>
      </c>
      <c r="S30" s="100">
        <f t="shared" si="1"/>
        <v>0.11812297734627832</v>
      </c>
      <c r="T30" s="47">
        <f>4184+4334+4304</f>
        <v>12822</v>
      </c>
      <c r="U30" s="60">
        <f t="shared" si="2"/>
        <v>11.956013102480112</v>
      </c>
      <c r="V30" s="59"/>
      <c r="W30" s="85" t="s">
        <v>121</v>
      </c>
      <c r="X30" s="60">
        <v>11.956013102480112</v>
      </c>
    </row>
    <row r="31" spans="1:24" x14ac:dyDescent="0.3">
      <c r="B31" s="87" t="s">
        <v>131</v>
      </c>
      <c r="C31" s="101">
        <v>1734</v>
      </c>
      <c r="D31" s="101">
        <v>2087</v>
      </c>
      <c r="E31" s="101">
        <v>1675</v>
      </c>
      <c r="F31" s="101">
        <v>362</v>
      </c>
      <c r="G31" s="101">
        <v>180</v>
      </c>
      <c r="H31" s="101">
        <v>39</v>
      </c>
      <c r="I31" s="101">
        <v>1</v>
      </c>
      <c r="J31" s="101"/>
      <c r="K31" s="101"/>
      <c r="L31" s="101"/>
      <c r="M31" s="101"/>
      <c r="N31" s="101"/>
      <c r="O31" s="101">
        <v>3</v>
      </c>
      <c r="P31" s="101"/>
      <c r="Q31" s="101">
        <v>1</v>
      </c>
      <c r="R31" s="93">
        <v>6082</v>
      </c>
      <c r="S31" s="100">
        <f t="shared" si="1"/>
        <v>0.46863923562952692</v>
      </c>
      <c r="T31" s="47">
        <f>9509+10713+10241</f>
        <v>30463</v>
      </c>
      <c r="U31" s="60">
        <f t="shared" si="2"/>
        <v>19.965203689721957</v>
      </c>
      <c r="V31" s="59"/>
      <c r="W31" s="87" t="s">
        <v>131</v>
      </c>
      <c r="X31" s="60">
        <v>19.965203689721957</v>
      </c>
    </row>
    <row r="32" spans="1:24" x14ac:dyDescent="0.3">
      <c r="B32" s="85" t="s">
        <v>122</v>
      </c>
      <c r="C32" s="99">
        <v>137</v>
      </c>
      <c r="D32" s="99">
        <v>239</v>
      </c>
      <c r="E32" s="99">
        <v>61</v>
      </c>
      <c r="F32" s="99">
        <v>23</v>
      </c>
      <c r="G32" s="99">
        <v>21</v>
      </c>
      <c r="H32" s="99"/>
      <c r="I32" s="99"/>
      <c r="J32" s="99">
        <v>29</v>
      </c>
      <c r="K32" s="99">
        <v>10</v>
      </c>
      <c r="L32" s="99"/>
      <c r="M32" s="99"/>
      <c r="N32" s="99"/>
      <c r="O32" s="99"/>
      <c r="P32" s="99"/>
      <c r="Q32" s="99"/>
      <c r="R32" s="93">
        <v>520</v>
      </c>
      <c r="S32" s="100">
        <f t="shared" si="1"/>
        <v>4.0067807058098322E-2</v>
      </c>
      <c r="T32" s="47">
        <f>2141+2249+2173</f>
        <v>6563</v>
      </c>
      <c r="U32" s="64">
        <f t="shared" si="2"/>
        <v>7.9232058509827832</v>
      </c>
      <c r="V32" s="59"/>
      <c r="W32" s="85" t="s">
        <v>122</v>
      </c>
      <c r="X32" s="64">
        <v>7.9232058509827832</v>
      </c>
    </row>
    <row r="33" spans="1:24" x14ac:dyDescent="0.3">
      <c r="B33" s="85" t="s">
        <v>123</v>
      </c>
      <c r="C33" s="99">
        <v>253</v>
      </c>
      <c r="D33" s="99">
        <v>152</v>
      </c>
      <c r="E33" s="99">
        <v>61</v>
      </c>
      <c r="F33" s="99">
        <v>28</v>
      </c>
      <c r="G33" s="99">
        <v>43</v>
      </c>
      <c r="H33" s="99"/>
      <c r="I33" s="99"/>
      <c r="J33" s="99"/>
      <c r="K33" s="99"/>
      <c r="L33" s="99">
        <v>3</v>
      </c>
      <c r="M33" s="99"/>
      <c r="N33" s="99"/>
      <c r="O33" s="99"/>
      <c r="P33" s="99"/>
      <c r="Q33" s="99"/>
      <c r="R33" s="93">
        <v>540</v>
      </c>
      <c r="S33" s="100">
        <f t="shared" si="1"/>
        <v>4.1608876560332873E-2</v>
      </c>
      <c r="T33" s="47">
        <f>2161+2273+2397</f>
        <v>6831</v>
      </c>
      <c r="U33" s="64">
        <f t="shared" si="2"/>
        <v>7.9051383399209483</v>
      </c>
      <c r="V33" s="59"/>
      <c r="W33" s="85" t="s">
        <v>123</v>
      </c>
      <c r="X33" s="64">
        <v>7.9051383399209483</v>
      </c>
    </row>
    <row r="34" spans="1:24" x14ac:dyDescent="0.3">
      <c r="B34" s="85" t="s">
        <v>124</v>
      </c>
      <c r="C34" s="99">
        <v>68</v>
      </c>
      <c r="D34" s="99">
        <v>17</v>
      </c>
      <c r="E34" s="99">
        <v>1</v>
      </c>
      <c r="F34" s="99">
        <v>3</v>
      </c>
      <c r="G34" s="99">
        <v>56</v>
      </c>
      <c r="H34" s="99"/>
      <c r="I34" s="99"/>
      <c r="J34" s="99"/>
      <c r="K34" s="99"/>
      <c r="L34" s="99"/>
      <c r="M34" s="99"/>
      <c r="N34" s="99">
        <v>1</v>
      </c>
      <c r="O34" s="99"/>
      <c r="P34" s="99"/>
      <c r="Q34" s="99"/>
      <c r="R34" s="93">
        <v>146</v>
      </c>
      <c r="S34" s="100">
        <f t="shared" si="1"/>
        <v>1.1249807366312221E-2</v>
      </c>
      <c r="T34" s="47">
        <v>3266</v>
      </c>
      <c r="U34" s="64">
        <f t="shared" si="2"/>
        <v>4.4703000612369879</v>
      </c>
      <c r="V34" s="59"/>
      <c r="W34" s="85" t="s">
        <v>124</v>
      </c>
      <c r="X34" s="64">
        <v>4.4703000612369879</v>
      </c>
    </row>
    <row r="35" spans="1:24" x14ac:dyDescent="0.3">
      <c r="B35" s="85" t="s">
        <v>125</v>
      </c>
      <c r="C35" s="99">
        <v>169</v>
      </c>
      <c r="D35" s="99">
        <v>453</v>
      </c>
      <c r="E35" s="99">
        <v>30</v>
      </c>
      <c r="F35" s="99">
        <v>15</v>
      </c>
      <c r="G35" s="99">
        <v>23</v>
      </c>
      <c r="H35" s="99"/>
      <c r="I35" s="99"/>
      <c r="J35" s="99"/>
      <c r="K35" s="99"/>
      <c r="L35" s="99"/>
      <c r="M35" s="99"/>
      <c r="N35" s="99"/>
      <c r="O35" s="99"/>
      <c r="P35" s="99">
        <v>1</v>
      </c>
      <c r="Q35" s="99"/>
      <c r="R35" s="93">
        <v>691</v>
      </c>
      <c r="S35" s="100">
        <f t="shared" si="1"/>
        <v>5.3243951302203732E-2</v>
      </c>
      <c r="T35" s="47">
        <v>8695</v>
      </c>
      <c r="U35" s="64">
        <f t="shared" si="2"/>
        <v>7.9470960322024151</v>
      </c>
      <c r="V35" s="59"/>
      <c r="W35" s="85" t="s">
        <v>125</v>
      </c>
      <c r="X35" s="64">
        <v>7.9470960322024151</v>
      </c>
    </row>
    <row r="36" spans="1:24" x14ac:dyDescent="0.3">
      <c r="B36" s="85" t="s">
        <v>126</v>
      </c>
      <c r="C36" s="99">
        <v>95</v>
      </c>
      <c r="D36" s="99"/>
      <c r="E36" s="99">
        <v>148</v>
      </c>
      <c r="F36" s="99">
        <v>1</v>
      </c>
      <c r="G36" s="99">
        <v>0</v>
      </c>
      <c r="H36" s="99">
        <v>26</v>
      </c>
      <c r="I36" s="99"/>
      <c r="J36" s="99"/>
      <c r="K36" s="99"/>
      <c r="L36" s="99">
        <v>2</v>
      </c>
      <c r="M36" s="99"/>
      <c r="N36" s="99"/>
      <c r="O36" s="99"/>
      <c r="P36" s="99"/>
      <c r="Q36" s="99"/>
      <c r="R36" s="93">
        <v>272</v>
      </c>
      <c r="S36" s="100">
        <f t="shared" si="1"/>
        <v>2.0958545230389893E-2</v>
      </c>
      <c r="T36" s="47">
        <f>1772+2133+1964</f>
        <v>5869</v>
      </c>
      <c r="U36" s="64">
        <f t="shared" si="2"/>
        <v>4.6345203612199697</v>
      </c>
      <c r="V36" s="59"/>
      <c r="W36" s="85" t="s">
        <v>126</v>
      </c>
      <c r="X36" s="64">
        <v>4.6345203612199697</v>
      </c>
    </row>
    <row r="37" spans="1:24" x14ac:dyDescent="0.3">
      <c r="B37" s="85" t="s">
        <v>127</v>
      </c>
      <c r="C37" s="99">
        <v>13</v>
      </c>
      <c r="D37" s="99">
        <v>222</v>
      </c>
      <c r="E37" s="99">
        <v>28</v>
      </c>
      <c r="F37" s="99">
        <v>2</v>
      </c>
      <c r="G37" s="99">
        <v>1</v>
      </c>
      <c r="H37" s="99"/>
      <c r="I37" s="99"/>
      <c r="J37" s="99">
        <v>1</v>
      </c>
      <c r="K37" s="99"/>
      <c r="L37" s="99"/>
      <c r="M37" s="99"/>
      <c r="N37" s="99"/>
      <c r="O37" s="99"/>
      <c r="P37" s="99"/>
      <c r="Q37" s="99"/>
      <c r="R37" s="93">
        <v>267</v>
      </c>
      <c r="S37" s="100">
        <f t="shared" si="1"/>
        <v>2.0573277854831252E-2</v>
      </c>
      <c r="T37" s="47">
        <f>796+929+972</f>
        <v>2697</v>
      </c>
      <c r="U37" s="64">
        <f t="shared" si="2"/>
        <v>9.8998887652947722</v>
      </c>
      <c r="V37" s="59"/>
      <c r="W37" s="85" t="s">
        <v>127</v>
      </c>
      <c r="X37" s="64">
        <v>9.8998887652947722</v>
      </c>
    </row>
    <row r="38" spans="1:24" x14ac:dyDescent="0.3">
      <c r="B38" s="85" t="s">
        <v>128</v>
      </c>
      <c r="C38" s="99">
        <v>148</v>
      </c>
      <c r="D38" s="99">
        <v>266</v>
      </c>
      <c r="E38" s="99">
        <v>79</v>
      </c>
      <c r="F38" s="99">
        <v>1</v>
      </c>
      <c r="G38" s="99">
        <v>14</v>
      </c>
      <c r="H38" s="99"/>
      <c r="I38" s="99"/>
      <c r="J38" s="99"/>
      <c r="K38" s="99">
        <v>5</v>
      </c>
      <c r="L38" s="99"/>
      <c r="M38" s="99"/>
      <c r="N38" s="99"/>
      <c r="O38" s="99"/>
      <c r="P38" s="99"/>
      <c r="Q38" s="99"/>
      <c r="R38" s="93">
        <v>513</v>
      </c>
      <c r="S38" s="100">
        <f t="shared" si="1"/>
        <v>3.9528432732316231E-2</v>
      </c>
      <c r="T38" s="47">
        <f>1917+2058+2175</f>
        <v>6150</v>
      </c>
      <c r="U38" s="64">
        <f t="shared" si="2"/>
        <v>8.3414634146341466</v>
      </c>
      <c r="V38" s="59"/>
      <c r="W38" s="85" t="s">
        <v>128</v>
      </c>
      <c r="X38" s="64">
        <v>8.3414634146341466</v>
      </c>
    </row>
    <row r="39" spans="1:24" x14ac:dyDescent="0.3">
      <c r="B39" s="85" t="s">
        <v>129</v>
      </c>
      <c r="C39" s="99">
        <v>5</v>
      </c>
      <c r="D39" s="99">
        <v>1</v>
      </c>
      <c r="E39" s="99"/>
      <c r="F39" s="99">
        <v>1</v>
      </c>
      <c r="G39" s="99"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3">
        <v>7</v>
      </c>
      <c r="S39" s="100">
        <f t="shared" si="1"/>
        <v>5.3937432578209283E-4</v>
      </c>
      <c r="T39" s="47">
        <f>336+420+354</f>
        <v>1110</v>
      </c>
      <c r="U39" s="64">
        <f t="shared" si="2"/>
        <v>0.63063063063063063</v>
      </c>
      <c r="V39" s="59"/>
      <c r="W39" s="85" t="s">
        <v>129</v>
      </c>
      <c r="X39" s="64">
        <v>0.63063063063063063</v>
      </c>
    </row>
    <row r="40" spans="1:24" x14ac:dyDescent="0.3">
      <c r="B40" s="85" t="s">
        <v>130</v>
      </c>
      <c r="C40" s="99">
        <v>4</v>
      </c>
      <c r="D40" s="99"/>
      <c r="E40" s="99"/>
      <c r="F40" s="99"/>
      <c r="G40" s="99">
        <v>1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3">
        <v>5</v>
      </c>
      <c r="S40" s="102">
        <f t="shared" si="1"/>
        <v>3.8526737555863769E-4</v>
      </c>
      <c r="T40" s="47">
        <f>458+518+468</f>
        <v>1444</v>
      </c>
      <c r="U40" s="64">
        <f t="shared" si="2"/>
        <v>0.34626038781163437</v>
      </c>
      <c r="V40" s="59"/>
      <c r="W40" s="85" t="s">
        <v>130</v>
      </c>
      <c r="X40" s="64">
        <v>0.34626038781163437</v>
      </c>
    </row>
    <row r="41" spans="1:24" x14ac:dyDescent="0.3">
      <c r="B41" s="86" t="s">
        <v>17</v>
      </c>
      <c r="C41" s="93">
        <v>4424</v>
      </c>
      <c r="D41" s="93">
        <v>4144</v>
      </c>
      <c r="E41" s="93">
        <v>3003</v>
      </c>
      <c r="F41" s="93">
        <v>590</v>
      </c>
      <c r="G41" s="93">
        <v>376</v>
      </c>
      <c r="H41" s="93">
        <v>96</v>
      </c>
      <c r="I41" s="93">
        <v>60</v>
      </c>
      <c r="J41" s="93">
        <v>45</v>
      </c>
      <c r="K41" s="93">
        <v>27</v>
      </c>
      <c r="L41" s="93">
        <v>13</v>
      </c>
      <c r="M41" s="93">
        <v>6</v>
      </c>
      <c r="N41" s="93">
        <v>4</v>
      </c>
      <c r="O41" s="93">
        <v>3</v>
      </c>
      <c r="P41" s="93">
        <v>2</v>
      </c>
      <c r="Q41" s="93">
        <v>1</v>
      </c>
      <c r="R41" s="93">
        <v>12978</v>
      </c>
      <c r="S41" s="103">
        <f>((R41*100)/$R$41)*0.01</f>
        <v>1</v>
      </c>
      <c r="T41" s="47">
        <f>SUM(T25:T40)</f>
        <v>102961</v>
      </c>
      <c r="U41" s="64">
        <f>R41/(T41/100)</f>
        <v>12.604772680918019</v>
      </c>
      <c r="W41" s="86" t="s">
        <v>17</v>
      </c>
      <c r="X41" s="64">
        <v>12.604772680918019</v>
      </c>
    </row>
    <row r="43" spans="1:24" s="50" customFormat="1" x14ac:dyDescent="0.3">
      <c r="A43" s="50" t="s">
        <v>181</v>
      </c>
      <c r="B43" s="83"/>
      <c r="C43" s="52"/>
      <c r="D43" s="53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61"/>
    </row>
    <row r="45" spans="1:24" x14ac:dyDescent="0.3">
      <c r="B45" s="84" t="s">
        <v>138</v>
      </c>
      <c r="C45" s="45" t="s">
        <v>17</v>
      </c>
      <c r="D45" s="45" t="s">
        <v>102</v>
      </c>
    </row>
    <row r="46" spans="1:24" x14ac:dyDescent="0.3">
      <c r="B46" s="88" t="s">
        <v>139</v>
      </c>
      <c r="C46" s="70">
        <v>3680</v>
      </c>
      <c r="D46" s="67">
        <f>((C46*100)/$C$93)*0.01</f>
        <v>0.28355678841115733</v>
      </c>
    </row>
    <row r="47" spans="1:24" x14ac:dyDescent="0.3">
      <c r="B47" s="88" t="s">
        <v>140</v>
      </c>
      <c r="C47" s="70">
        <v>3082</v>
      </c>
      <c r="D47" s="67">
        <f>((C47*100)/$C$93)*0.01</f>
        <v>0.23747881029434428</v>
      </c>
    </row>
    <row r="48" spans="1:24" x14ac:dyDescent="0.3">
      <c r="B48" s="68" t="s">
        <v>197</v>
      </c>
      <c r="C48" s="71">
        <v>1113</v>
      </c>
      <c r="D48" s="57">
        <f>((C48*100)/$C$93)*0.01</f>
        <v>8.5760517799352759E-2</v>
      </c>
    </row>
    <row r="49" spans="2:24" x14ac:dyDescent="0.3">
      <c r="B49" s="68" t="s">
        <v>187</v>
      </c>
      <c r="C49" s="71">
        <v>755</v>
      </c>
      <c r="D49" s="57">
        <f>((C49*100)/$C$93)*0.01</f>
        <v>5.8175373709354286E-2</v>
      </c>
      <c r="W49" s="56" t="s">
        <v>116</v>
      </c>
      <c r="X49" s="43">
        <f>645+765+699</f>
        <v>2109</v>
      </c>
    </row>
    <row r="50" spans="2:24" x14ac:dyDescent="0.3">
      <c r="B50" s="68" t="s">
        <v>188</v>
      </c>
      <c r="C50" s="71">
        <v>744</v>
      </c>
      <c r="D50" s="57">
        <f>((C50*100)/$C$93)*0.01</f>
        <v>5.7327785483125296E-2</v>
      </c>
      <c r="W50" s="56" t="s">
        <v>117</v>
      </c>
      <c r="X50" s="43">
        <f>829+665+699</f>
        <v>2193</v>
      </c>
    </row>
    <row r="51" spans="2:24" x14ac:dyDescent="0.3">
      <c r="B51" s="68" t="s">
        <v>189</v>
      </c>
      <c r="C51" s="71">
        <v>699</v>
      </c>
      <c r="D51" s="57">
        <f>((C51*100)/$C$93)*0.01</f>
        <v>5.3860379103097544E-2</v>
      </c>
      <c r="W51" s="56" t="s">
        <v>118</v>
      </c>
      <c r="X51" s="43">
        <f>1341+1370+1346</f>
        <v>4057</v>
      </c>
    </row>
    <row r="52" spans="2:24" x14ac:dyDescent="0.3">
      <c r="B52" s="68" t="s">
        <v>190</v>
      </c>
      <c r="C52" s="71">
        <v>682</v>
      </c>
      <c r="D52" s="57">
        <f>((C52*100)/$C$93)*0.01</f>
        <v>5.2550470026198184E-2</v>
      </c>
      <c r="W52" s="56" t="s">
        <v>119</v>
      </c>
      <c r="X52" s="43">
        <f>949+1196+1120</f>
        <v>3265</v>
      </c>
    </row>
    <row r="53" spans="2:24" x14ac:dyDescent="0.3">
      <c r="B53" s="68" t="s">
        <v>191</v>
      </c>
      <c r="C53" s="71">
        <v>574</v>
      </c>
      <c r="D53" s="57">
        <f>((C53*100)/$C$93)*0.01</f>
        <v>4.4228694714131607E-2</v>
      </c>
      <c r="W53" s="56" t="s">
        <v>120</v>
      </c>
      <c r="X53" s="43">
        <f>1782+1842+1803</f>
        <v>5427</v>
      </c>
    </row>
    <row r="54" spans="2:24" x14ac:dyDescent="0.3">
      <c r="B54" s="68" t="s">
        <v>192</v>
      </c>
      <c r="C54" s="71">
        <v>378</v>
      </c>
      <c r="D54" s="57">
        <f>((C54*100)/$C$93)*0.01</f>
        <v>2.9126213592233011E-2</v>
      </c>
      <c r="W54" s="56" t="s">
        <v>121</v>
      </c>
      <c r="X54" s="43">
        <f>4184+4334+4304</f>
        <v>12822</v>
      </c>
    </row>
    <row r="55" spans="2:24" x14ac:dyDescent="0.3">
      <c r="B55" s="68" t="s">
        <v>193</v>
      </c>
      <c r="C55" s="71">
        <v>332</v>
      </c>
      <c r="D55" s="57">
        <f>((C55*100)/$C$93)*0.01</f>
        <v>2.5581753737093545E-2</v>
      </c>
      <c r="W55" s="56" t="s">
        <v>131</v>
      </c>
      <c r="X55" s="43">
        <f>9509+10713+10241</f>
        <v>30463</v>
      </c>
    </row>
    <row r="56" spans="2:24" x14ac:dyDescent="0.3">
      <c r="B56" s="68" t="s">
        <v>194</v>
      </c>
      <c r="C56" s="71">
        <v>175</v>
      </c>
      <c r="D56" s="57">
        <f>((C56*100)/$C$93)*0.01</f>
        <v>1.348435814455232E-2</v>
      </c>
      <c r="W56" s="56" t="s">
        <v>122</v>
      </c>
      <c r="X56" s="43">
        <f>2141+2249+2173</f>
        <v>6563</v>
      </c>
    </row>
    <row r="57" spans="2:24" x14ac:dyDescent="0.3">
      <c r="B57" s="68" t="s">
        <v>195</v>
      </c>
      <c r="C57" s="71">
        <v>149</v>
      </c>
      <c r="D57" s="57">
        <f>((C57*100)/$C$93)*0.01</f>
        <v>1.1480967791647404E-2</v>
      </c>
      <c r="W57" s="56" t="s">
        <v>123</v>
      </c>
      <c r="X57" s="43">
        <f>2161+2273+2397</f>
        <v>6831</v>
      </c>
    </row>
    <row r="58" spans="2:24" x14ac:dyDescent="0.3">
      <c r="B58" s="68" t="s">
        <v>196</v>
      </c>
      <c r="C58" s="71">
        <v>97</v>
      </c>
      <c r="D58" s="57">
        <f>((C58*100)/$C$93)*0.01</f>
        <v>7.4741870858375716E-3</v>
      </c>
      <c r="W58" s="56" t="s">
        <v>137</v>
      </c>
      <c r="X58" s="43">
        <v>3266</v>
      </c>
    </row>
    <row r="59" spans="2:24" x14ac:dyDescent="0.3">
      <c r="B59" s="68" t="s">
        <v>148</v>
      </c>
      <c r="C59" s="71">
        <v>96</v>
      </c>
      <c r="D59" s="57">
        <f>((C59*100)/$C$93)*0.01</f>
        <v>7.3971336107258433E-3</v>
      </c>
      <c r="W59" s="56" t="s">
        <v>125</v>
      </c>
      <c r="X59" s="43">
        <v>8695</v>
      </c>
    </row>
    <row r="60" spans="2:24" x14ac:dyDescent="0.3">
      <c r="B60" s="68" t="s">
        <v>149</v>
      </c>
      <c r="C60" s="71">
        <v>88</v>
      </c>
      <c r="D60" s="57">
        <f>((C60*100)/$C$93)*0.01</f>
        <v>6.7807058098320241E-3</v>
      </c>
      <c r="W60" s="56" t="s">
        <v>126</v>
      </c>
      <c r="X60" s="43">
        <f>1772+2133+1964</f>
        <v>5869</v>
      </c>
    </row>
    <row r="61" spans="2:24" x14ac:dyDescent="0.3">
      <c r="B61" s="68" t="s">
        <v>182</v>
      </c>
      <c r="C61" s="71">
        <f>SUM(C64:C92)</f>
        <v>334</v>
      </c>
      <c r="D61" s="57">
        <f>((C61*100)/$C$93)*0.01</f>
        <v>2.5735860687316998E-2</v>
      </c>
      <c r="W61" s="56"/>
    </row>
    <row r="62" spans="2:24" s="51" customFormat="1" x14ac:dyDescent="0.3">
      <c r="B62" s="86" t="s">
        <v>17</v>
      </c>
      <c r="C62" s="47">
        <f>SUM(C46:C61)</f>
        <v>12978</v>
      </c>
      <c r="D62" s="48">
        <f>((C62*100)/$C$93)*0.01</f>
        <v>1</v>
      </c>
    </row>
    <row r="63" spans="2:24" s="51" customFormat="1" x14ac:dyDescent="0.3">
      <c r="B63" s="89"/>
      <c r="D63" s="54"/>
    </row>
    <row r="64" spans="2:24" x14ac:dyDescent="0.3">
      <c r="B64" s="68" t="s">
        <v>150</v>
      </c>
      <c r="C64" s="71">
        <v>68</v>
      </c>
      <c r="D64" s="57">
        <f>((C64*100)/$C$93)*0.01</f>
        <v>5.2396363075974733E-3</v>
      </c>
      <c r="W64" s="56" t="s">
        <v>127</v>
      </c>
      <c r="X64" s="43">
        <f>796+929+972</f>
        <v>2697</v>
      </c>
    </row>
    <row r="65" spans="2:24" x14ac:dyDescent="0.3">
      <c r="B65" s="68" t="s">
        <v>151</v>
      </c>
      <c r="C65" s="71">
        <v>44</v>
      </c>
      <c r="D65" s="57">
        <f>((C65*100)/$C$93)*0.01</f>
        <v>3.390352904916012E-3</v>
      </c>
      <c r="W65" s="56" t="s">
        <v>128</v>
      </c>
      <c r="X65" s="43">
        <f>1917+2058+2175</f>
        <v>6150</v>
      </c>
    </row>
    <row r="66" spans="2:24" x14ac:dyDescent="0.3">
      <c r="B66" s="68" t="s">
        <v>152</v>
      </c>
      <c r="C66" s="71">
        <v>25</v>
      </c>
      <c r="D66" s="57">
        <f>((C66*100)/$C$93)*0.01</f>
        <v>1.9263368777931887E-3</v>
      </c>
      <c r="W66" s="56" t="s">
        <v>129</v>
      </c>
      <c r="X66" s="43">
        <f>336+420+354</f>
        <v>1110</v>
      </c>
    </row>
    <row r="67" spans="2:24" x14ac:dyDescent="0.3">
      <c r="B67" s="68" t="s">
        <v>153</v>
      </c>
      <c r="C67" s="71">
        <v>24</v>
      </c>
      <c r="D67" s="57">
        <f>((C67*100)/$C$93)*0.01</f>
        <v>1.8492834026814608E-3</v>
      </c>
      <c r="W67" s="56" t="s">
        <v>130</v>
      </c>
      <c r="X67" s="43">
        <f>458+518+468</f>
        <v>1444</v>
      </c>
    </row>
    <row r="68" spans="2:24" x14ac:dyDescent="0.3">
      <c r="B68" s="68" t="s">
        <v>154</v>
      </c>
      <c r="C68" s="71">
        <v>24</v>
      </c>
      <c r="D68" s="57">
        <f>((C68*100)/$C$93)*0.01</f>
        <v>1.8492834026814608E-3</v>
      </c>
      <c r="W68" s="47"/>
    </row>
    <row r="69" spans="2:24" x14ac:dyDescent="0.3">
      <c r="B69" s="68" t="s">
        <v>155</v>
      </c>
      <c r="C69" s="71">
        <v>19</v>
      </c>
      <c r="D69" s="57">
        <f>((C69*100)/$C$93)*0.01</f>
        <v>1.4640160271228234E-3</v>
      </c>
    </row>
    <row r="70" spans="2:24" x14ac:dyDescent="0.3">
      <c r="B70" s="68" t="s">
        <v>156</v>
      </c>
      <c r="C70" s="71">
        <v>19</v>
      </c>
      <c r="D70" s="57">
        <f>((C70*100)/$C$93)*0.01</f>
        <v>1.4640160271228234E-3</v>
      </c>
    </row>
    <row r="71" spans="2:24" x14ac:dyDescent="0.3">
      <c r="B71" s="68" t="s">
        <v>157</v>
      </c>
      <c r="C71" s="71">
        <v>18</v>
      </c>
      <c r="D71" s="57">
        <f>((C71*100)/$C$93)*0.01</f>
        <v>1.3869625520110957E-3</v>
      </c>
    </row>
    <row r="72" spans="2:24" x14ac:dyDescent="0.3">
      <c r="B72" s="68" t="s">
        <v>158</v>
      </c>
      <c r="C72" s="71">
        <v>18</v>
      </c>
      <c r="D72" s="57">
        <f>((C72*100)/$C$93)*0.01</f>
        <v>1.3869625520110957E-3</v>
      </c>
    </row>
    <row r="73" spans="2:24" x14ac:dyDescent="0.3">
      <c r="B73" s="68" t="s">
        <v>159</v>
      </c>
      <c r="C73" s="71">
        <v>15</v>
      </c>
      <c r="D73" s="57">
        <f>((C73*100)/$C$93)*0.01</f>
        <v>1.1558021266759131E-3</v>
      </c>
    </row>
    <row r="74" spans="2:24" x14ac:dyDescent="0.3">
      <c r="B74" s="68" t="s">
        <v>160</v>
      </c>
      <c r="C74" s="71">
        <v>13</v>
      </c>
      <c r="D74" s="57">
        <f>((C74*100)/$C$93)*0.01</f>
        <v>1.001695176452458E-3</v>
      </c>
    </row>
    <row r="75" spans="2:24" x14ac:dyDescent="0.3">
      <c r="B75" s="68" t="s">
        <v>161</v>
      </c>
      <c r="C75" s="71">
        <v>7</v>
      </c>
      <c r="D75" s="57">
        <f>((C75*100)/$C$93)*0.01</f>
        <v>5.3937432578209283E-4</v>
      </c>
    </row>
    <row r="76" spans="2:24" x14ac:dyDescent="0.3">
      <c r="B76" s="68" t="s">
        <v>162</v>
      </c>
      <c r="C76" s="71">
        <v>5</v>
      </c>
      <c r="D76" s="58">
        <f>((C76*100)/$C$93)*0.01</f>
        <v>3.8526737555863769E-4</v>
      </c>
    </row>
    <row r="77" spans="2:24" x14ac:dyDescent="0.3">
      <c r="B77" s="68" t="s">
        <v>176</v>
      </c>
      <c r="C77" s="71">
        <v>4</v>
      </c>
      <c r="D77" s="58">
        <f>((C77*100)/$C$93)*0.01</f>
        <v>3.0821390044691018E-4</v>
      </c>
    </row>
    <row r="78" spans="2:24" x14ac:dyDescent="0.3">
      <c r="B78" s="68" t="s">
        <v>163</v>
      </c>
      <c r="C78" s="71">
        <v>4</v>
      </c>
      <c r="D78" s="58">
        <f>((C78*100)/$C$93)*0.01</f>
        <v>3.0821390044691018E-4</v>
      </c>
    </row>
    <row r="79" spans="2:24" x14ac:dyDescent="0.3">
      <c r="B79" s="68" t="s">
        <v>164</v>
      </c>
      <c r="C79" s="71">
        <v>3</v>
      </c>
      <c r="D79" s="58">
        <f>((C79*100)/$C$93)*0.01</f>
        <v>2.311604253351826E-4</v>
      </c>
    </row>
    <row r="80" spans="2:24" x14ac:dyDescent="0.3">
      <c r="B80" s="68" t="s">
        <v>177</v>
      </c>
      <c r="C80" s="71">
        <v>3</v>
      </c>
      <c r="D80" s="58">
        <f>((C80*100)/$C$93)*0.01</f>
        <v>2.311604253351826E-4</v>
      </c>
    </row>
    <row r="81" spans="1:47" x14ac:dyDescent="0.3">
      <c r="B81" s="68" t="s">
        <v>165</v>
      </c>
      <c r="C81" s="71">
        <v>3</v>
      </c>
      <c r="D81" s="58">
        <f>((C81*100)/$C$93)*0.01</f>
        <v>2.311604253351826E-4</v>
      </c>
    </row>
    <row r="82" spans="1:47" x14ac:dyDescent="0.3">
      <c r="B82" s="68" t="s">
        <v>166</v>
      </c>
      <c r="C82" s="71">
        <v>3</v>
      </c>
      <c r="D82" s="58">
        <f>((C82*100)/$C$93)*0.01</f>
        <v>2.311604253351826E-4</v>
      </c>
    </row>
    <row r="83" spans="1:47" x14ac:dyDescent="0.3">
      <c r="B83" s="68" t="s">
        <v>167</v>
      </c>
      <c r="C83" s="71">
        <v>2</v>
      </c>
      <c r="D83" s="58">
        <f>((C83*100)/$C$93)*0.01</f>
        <v>1.5410695022345509E-4</v>
      </c>
    </row>
    <row r="84" spans="1:47" x14ac:dyDescent="0.3">
      <c r="B84" s="68" t="s">
        <v>168</v>
      </c>
      <c r="C84" s="71">
        <v>2</v>
      </c>
      <c r="D84" s="58">
        <f>((C84*100)/$C$93)*0.01</f>
        <v>1.5410695022345509E-4</v>
      </c>
    </row>
    <row r="85" spans="1:47" x14ac:dyDescent="0.3">
      <c r="B85" s="68" t="s">
        <v>169</v>
      </c>
      <c r="C85" s="71">
        <v>2</v>
      </c>
      <c r="D85" s="58">
        <f>((C85*100)/$C$93)*0.01</f>
        <v>1.5410695022345509E-4</v>
      </c>
    </row>
    <row r="86" spans="1:47" x14ac:dyDescent="0.3">
      <c r="B86" s="68" t="s">
        <v>170</v>
      </c>
      <c r="C86" s="71">
        <v>2</v>
      </c>
      <c r="D86" s="58">
        <f>((C86*100)/$C$93)*0.01</f>
        <v>1.5410695022345509E-4</v>
      </c>
    </row>
    <row r="87" spans="1:47" x14ac:dyDescent="0.3">
      <c r="B87" s="68" t="s">
        <v>171</v>
      </c>
      <c r="C87" s="71">
        <v>2</v>
      </c>
      <c r="D87" s="58">
        <f>((C87*100)/$C$93)*0.01</f>
        <v>1.5410695022345509E-4</v>
      </c>
    </row>
    <row r="88" spans="1:47" x14ac:dyDescent="0.3">
      <c r="B88" s="68" t="s">
        <v>172</v>
      </c>
      <c r="C88" s="71">
        <v>1</v>
      </c>
      <c r="D88" s="58">
        <f>((C88*100)/$C$93)*0.01</f>
        <v>7.7053475111727544E-5</v>
      </c>
    </row>
    <row r="89" spans="1:47" x14ac:dyDescent="0.3">
      <c r="B89" s="68" t="s">
        <v>173</v>
      </c>
      <c r="C89" s="71">
        <v>1</v>
      </c>
      <c r="D89" s="58">
        <f>((C89*100)/$C$93)*0.01</f>
        <v>7.7053475111727544E-5</v>
      </c>
    </row>
    <row r="90" spans="1:47" x14ac:dyDescent="0.3">
      <c r="B90" s="68" t="s">
        <v>178</v>
      </c>
      <c r="C90" s="71">
        <v>1</v>
      </c>
      <c r="D90" s="58">
        <f>((C90*100)/$C$93)*0.01</f>
        <v>7.7053475111727544E-5</v>
      </c>
    </row>
    <row r="91" spans="1:47" x14ac:dyDescent="0.3">
      <c r="B91" s="68" t="s">
        <v>174</v>
      </c>
      <c r="C91" s="71">
        <v>1</v>
      </c>
      <c r="D91" s="58">
        <f>((C91*100)/$C$93)*0.01</f>
        <v>7.7053475111727544E-5</v>
      </c>
    </row>
    <row r="92" spans="1:47" x14ac:dyDescent="0.3">
      <c r="B92" s="68" t="s">
        <v>175</v>
      </c>
      <c r="C92" s="71">
        <v>1</v>
      </c>
      <c r="D92" s="58">
        <f>((C92*100)/$C$93)*0.01</f>
        <v>7.7053475111727544E-5</v>
      </c>
    </row>
    <row r="93" spans="1:47" x14ac:dyDescent="0.3">
      <c r="B93" s="86" t="s">
        <v>47</v>
      </c>
      <c r="C93" s="44">
        <v>12978</v>
      </c>
      <c r="D93" s="48">
        <f>((C93*100)/$C$93)*0.01</f>
        <v>1</v>
      </c>
    </row>
    <row r="95" spans="1:47" s="50" customFormat="1" x14ac:dyDescent="0.3">
      <c r="A95" s="50" t="s">
        <v>186</v>
      </c>
      <c r="B95" s="83"/>
      <c r="C95" s="52"/>
      <c r="D95" s="53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61"/>
    </row>
    <row r="96" spans="1:47" x14ac:dyDescent="0.3">
      <c r="C96" s="51"/>
      <c r="D96" s="54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</row>
    <row r="97" spans="2:47" ht="15" customHeight="1" x14ac:dyDescent="0.3">
      <c r="B97" s="84" t="s">
        <v>79</v>
      </c>
      <c r="C97" s="84" t="s">
        <v>183</v>
      </c>
      <c r="D97" s="84" t="s">
        <v>17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</row>
    <row r="98" spans="2:47" s="72" customFormat="1" x14ac:dyDescent="0.3">
      <c r="B98" s="91" t="s">
        <v>116</v>
      </c>
      <c r="C98" s="66" t="s">
        <v>139</v>
      </c>
      <c r="D98" s="92">
        <v>187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</row>
    <row r="99" spans="2:47" s="72" customFormat="1" x14ac:dyDescent="0.3">
      <c r="B99" s="91"/>
      <c r="C99" s="66" t="s">
        <v>143</v>
      </c>
      <c r="D99" s="92">
        <v>10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</row>
    <row r="100" spans="2:47" s="72" customFormat="1" x14ac:dyDescent="0.3">
      <c r="B100" s="91"/>
      <c r="C100" s="66" t="s">
        <v>152</v>
      </c>
      <c r="D100" s="92">
        <v>7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</row>
    <row r="101" spans="2:47" s="72" customFormat="1" x14ac:dyDescent="0.3">
      <c r="B101" s="91" t="s">
        <v>117</v>
      </c>
      <c r="C101" s="66" t="s">
        <v>184</v>
      </c>
      <c r="D101" s="92">
        <v>80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</row>
    <row r="102" spans="2:47" s="72" customFormat="1" x14ac:dyDescent="0.3">
      <c r="B102" s="91"/>
      <c r="C102" s="66" t="s">
        <v>185</v>
      </c>
      <c r="D102" s="92">
        <v>59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</row>
    <row r="103" spans="2:47" s="72" customFormat="1" x14ac:dyDescent="0.3">
      <c r="B103" s="91"/>
      <c r="C103" s="66" t="s">
        <v>139</v>
      </c>
      <c r="D103" s="92">
        <v>22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</row>
    <row r="104" spans="2:47" s="72" customFormat="1" x14ac:dyDescent="0.3">
      <c r="B104" s="91" t="s">
        <v>118</v>
      </c>
      <c r="C104" s="66" t="s">
        <v>142</v>
      </c>
      <c r="D104" s="92">
        <v>201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</row>
    <row r="105" spans="2:47" s="72" customFormat="1" x14ac:dyDescent="0.3">
      <c r="B105" s="91"/>
      <c r="C105" s="66" t="s">
        <v>184</v>
      </c>
      <c r="D105" s="92">
        <v>196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</row>
    <row r="106" spans="2:47" s="72" customFormat="1" x14ac:dyDescent="0.3">
      <c r="B106" s="91"/>
      <c r="C106" s="66" t="s">
        <v>147</v>
      </c>
      <c r="D106" s="92">
        <v>134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</row>
    <row r="107" spans="2:47" s="72" customFormat="1" x14ac:dyDescent="0.3">
      <c r="B107" s="91" t="s">
        <v>119</v>
      </c>
      <c r="C107" s="66" t="s">
        <v>141</v>
      </c>
      <c r="D107" s="92">
        <v>3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</row>
    <row r="108" spans="2:47" s="72" customFormat="1" x14ac:dyDescent="0.3">
      <c r="B108" s="91"/>
      <c r="C108" s="66" t="s">
        <v>184</v>
      </c>
      <c r="D108" s="92">
        <v>2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</row>
    <row r="109" spans="2:47" s="72" customFormat="1" x14ac:dyDescent="0.3">
      <c r="B109" s="91"/>
      <c r="C109" s="66" t="s">
        <v>144</v>
      </c>
      <c r="D109" s="92">
        <v>1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</row>
    <row r="110" spans="2:47" s="72" customFormat="1" x14ac:dyDescent="0.3">
      <c r="B110" s="91" t="s">
        <v>120</v>
      </c>
      <c r="C110" s="66" t="s">
        <v>184</v>
      </c>
      <c r="D110" s="92">
        <v>440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</row>
    <row r="111" spans="2:47" s="72" customFormat="1" x14ac:dyDescent="0.3">
      <c r="B111" s="91"/>
      <c r="C111" s="66" t="s">
        <v>141</v>
      </c>
      <c r="D111" s="92">
        <v>57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</row>
    <row r="112" spans="2:47" s="72" customFormat="1" x14ac:dyDescent="0.3">
      <c r="B112" s="91"/>
      <c r="C112" s="66" t="s">
        <v>145</v>
      </c>
      <c r="D112" s="92">
        <v>55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</row>
    <row r="113" spans="2:47" s="72" customFormat="1" x14ac:dyDescent="0.3">
      <c r="B113" s="91" t="s">
        <v>121</v>
      </c>
      <c r="C113" s="66" t="s">
        <v>184</v>
      </c>
      <c r="D113" s="92">
        <v>370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</row>
    <row r="114" spans="2:47" s="72" customFormat="1" x14ac:dyDescent="0.3">
      <c r="B114" s="91"/>
      <c r="C114" s="66" t="s">
        <v>139</v>
      </c>
      <c r="D114" s="92">
        <v>357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</row>
    <row r="115" spans="2:47" s="72" customFormat="1" x14ac:dyDescent="0.3">
      <c r="B115" s="91"/>
      <c r="C115" s="66" t="s">
        <v>141</v>
      </c>
      <c r="D115" s="92">
        <v>147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</row>
    <row r="116" spans="2:47" s="72" customFormat="1" x14ac:dyDescent="0.3">
      <c r="B116" s="91" t="s">
        <v>131</v>
      </c>
      <c r="C116" s="66" t="s">
        <v>139</v>
      </c>
      <c r="D116" s="92">
        <v>1719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</row>
    <row r="117" spans="2:47" s="72" customFormat="1" x14ac:dyDescent="0.3">
      <c r="B117" s="91"/>
      <c r="C117" s="66" t="s">
        <v>184</v>
      </c>
      <c r="D117" s="92">
        <v>1580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</row>
    <row r="118" spans="2:47" s="72" customFormat="1" x14ac:dyDescent="0.3">
      <c r="B118" s="91"/>
      <c r="C118" s="66" t="s">
        <v>141</v>
      </c>
      <c r="D118" s="92">
        <v>556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</row>
    <row r="119" spans="2:47" s="72" customFormat="1" x14ac:dyDescent="0.3">
      <c r="B119" s="91" t="s">
        <v>122</v>
      </c>
      <c r="C119" s="66" t="s">
        <v>139</v>
      </c>
      <c r="D119" s="92">
        <v>235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</row>
    <row r="120" spans="2:47" s="72" customFormat="1" x14ac:dyDescent="0.3">
      <c r="B120" s="91"/>
      <c r="C120" s="66" t="s">
        <v>184</v>
      </c>
      <c r="D120" s="92">
        <v>75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</row>
    <row r="121" spans="2:47" s="72" customFormat="1" x14ac:dyDescent="0.3">
      <c r="B121" s="91"/>
      <c r="C121" s="66" t="s">
        <v>142</v>
      </c>
      <c r="D121" s="92">
        <v>55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</row>
    <row r="122" spans="2:47" s="72" customFormat="1" x14ac:dyDescent="0.3">
      <c r="B122" s="91" t="s">
        <v>123</v>
      </c>
      <c r="C122" s="66" t="s">
        <v>184</v>
      </c>
      <c r="D122" s="92">
        <v>174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</row>
    <row r="123" spans="2:47" s="72" customFormat="1" x14ac:dyDescent="0.3">
      <c r="B123" s="91"/>
      <c r="C123" s="66" t="s">
        <v>139</v>
      </c>
      <c r="D123" s="92">
        <v>120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</row>
    <row r="124" spans="2:47" s="72" customFormat="1" x14ac:dyDescent="0.3">
      <c r="B124" s="91"/>
      <c r="C124" s="66" t="s">
        <v>143</v>
      </c>
      <c r="D124" s="92">
        <v>47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</row>
    <row r="125" spans="2:47" s="72" customFormat="1" x14ac:dyDescent="0.3">
      <c r="B125" s="91" t="s">
        <v>124</v>
      </c>
      <c r="C125" s="66" t="s">
        <v>146</v>
      </c>
      <c r="D125" s="92">
        <v>44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</row>
    <row r="126" spans="2:47" s="72" customFormat="1" x14ac:dyDescent="0.3">
      <c r="B126" s="91"/>
      <c r="C126" s="66" t="s">
        <v>184</v>
      </c>
      <c r="D126" s="92">
        <v>26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</row>
    <row r="127" spans="2:47" s="72" customFormat="1" x14ac:dyDescent="0.3">
      <c r="B127" s="91"/>
      <c r="C127" s="66" t="s">
        <v>142</v>
      </c>
      <c r="D127" s="92">
        <v>19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</row>
    <row r="128" spans="2:47" s="72" customFormat="1" x14ac:dyDescent="0.3">
      <c r="B128" s="91" t="s">
        <v>125</v>
      </c>
      <c r="C128" s="66" t="s">
        <v>139</v>
      </c>
      <c r="D128" s="92">
        <v>452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</row>
    <row r="129" spans="2:47" s="72" customFormat="1" x14ac:dyDescent="0.3">
      <c r="B129" s="91"/>
      <c r="C129" s="66" t="s">
        <v>184</v>
      </c>
      <c r="D129" s="92">
        <v>60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</row>
    <row r="130" spans="2:47" s="72" customFormat="1" x14ac:dyDescent="0.3">
      <c r="B130" s="91"/>
      <c r="C130" s="66" t="s">
        <v>143</v>
      </c>
      <c r="D130" s="92">
        <v>37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</row>
    <row r="131" spans="2:47" s="72" customFormat="1" x14ac:dyDescent="0.3">
      <c r="B131" s="91" t="s">
        <v>126</v>
      </c>
      <c r="C131" s="66" t="s">
        <v>141</v>
      </c>
      <c r="D131" s="92">
        <v>62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</row>
    <row r="132" spans="2:47" s="72" customFormat="1" x14ac:dyDescent="0.3">
      <c r="B132" s="91"/>
      <c r="C132" s="66" t="s">
        <v>144</v>
      </c>
      <c r="D132" s="92">
        <v>48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</row>
    <row r="133" spans="2:47" s="72" customFormat="1" x14ac:dyDescent="0.3">
      <c r="B133" s="91"/>
      <c r="C133" s="66" t="s">
        <v>184</v>
      </c>
      <c r="D133" s="92">
        <v>33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</row>
    <row r="134" spans="2:47" s="72" customFormat="1" x14ac:dyDescent="0.3">
      <c r="B134" s="91" t="s">
        <v>127</v>
      </c>
      <c r="C134" s="66" t="s">
        <v>139</v>
      </c>
      <c r="D134" s="92">
        <v>222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</row>
    <row r="135" spans="2:47" s="72" customFormat="1" x14ac:dyDescent="0.3">
      <c r="B135" s="91"/>
      <c r="C135" s="66" t="s">
        <v>141</v>
      </c>
      <c r="D135" s="92">
        <v>12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</row>
    <row r="136" spans="2:47" s="72" customFormat="1" x14ac:dyDescent="0.3">
      <c r="B136" s="91"/>
      <c r="C136" s="66" t="s">
        <v>144</v>
      </c>
      <c r="D136" s="92">
        <v>9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</row>
    <row r="137" spans="2:47" s="72" customFormat="1" x14ac:dyDescent="0.3">
      <c r="B137" s="91" t="s">
        <v>128</v>
      </c>
      <c r="C137" s="66" t="s">
        <v>139</v>
      </c>
      <c r="D137" s="92">
        <v>266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</row>
    <row r="138" spans="2:47" s="72" customFormat="1" x14ac:dyDescent="0.3">
      <c r="B138" s="91"/>
      <c r="C138" s="66" t="s">
        <v>141</v>
      </c>
      <c r="D138" s="92">
        <v>39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</row>
    <row r="139" spans="2:47" s="72" customFormat="1" x14ac:dyDescent="0.3">
      <c r="B139" s="91"/>
      <c r="C139" s="66" t="s">
        <v>144</v>
      </c>
      <c r="D139" s="92">
        <v>31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</row>
    <row r="140" spans="2:47" s="72" customFormat="1" x14ac:dyDescent="0.3">
      <c r="B140" s="91" t="s">
        <v>129</v>
      </c>
      <c r="C140" s="66" t="s">
        <v>142</v>
      </c>
      <c r="D140" s="92">
        <v>5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</row>
    <row r="141" spans="2:47" s="72" customFormat="1" x14ac:dyDescent="0.3">
      <c r="B141" s="91"/>
      <c r="C141" s="66" t="s">
        <v>139</v>
      </c>
      <c r="D141" s="92">
        <v>1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</row>
    <row r="142" spans="2:47" s="72" customFormat="1" x14ac:dyDescent="0.3">
      <c r="B142" s="91"/>
      <c r="C142" s="66" t="s">
        <v>145</v>
      </c>
      <c r="D142" s="92">
        <v>1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</row>
    <row r="143" spans="2:47" s="72" customFormat="1" x14ac:dyDescent="0.3">
      <c r="B143" s="91" t="s">
        <v>130</v>
      </c>
      <c r="C143" s="66" t="s">
        <v>142</v>
      </c>
      <c r="D143" s="92">
        <v>3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</row>
    <row r="144" spans="2:47" s="72" customFormat="1" x14ac:dyDescent="0.3">
      <c r="B144" s="91"/>
      <c r="C144" s="66" t="s">
        <v>184</v>
      </c>
      <c r="D144" s="92">
        <v>1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</row>
    <row r="145" spans="1:47" s="72" customFormat="1" x14ac:dyDescent="0.3">
      <c r="B145" s="91"/>
      <c r="C145" s="66" t="s">
        <v>146</v>
      </c>
      <c r="D145" s="92">
        <v>1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</row>
    <row r="146" spans="1:47" x14ac:dyDescent="0.3">
      <c r="C146" s="51"/>
      <c r="D146" s="54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</row>
    <row r="147" spans="1:47" s="50" customFormat="1" x14ac:dyDescent="0.3">
      <c r="A147" s="50" t="s">
        <v>198</v>
      </c>
      <c r="B147" s="83"/>
      <c r="C147" s="52"/>
      <c r="D147" s="53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61"/>
    </row>
    <row r="148" spans="1:47" x14ac:dyDescent="0.3">
      <c r="C148" s="51"/>
      <c r="D148" s="54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</row>
    <row r="149" spans="1:47" x14ac:dyDescent="0.3">
      <c r="B149" s="84" t="s">
        <v>85</v>
      </c>
      <c r="C149" s="84">
        <v>2017</v>
      </c>
      <c r="D149" s="45">
        <v>2018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</row>
    <row r="150" spans="1:47" x14ac:dyDescent="0.3">
      <c r="B150" s="85" t="s">
        <v>88</v>
      </c>
      <c r="C150" s="46">
        <v>3897</v>
      </c>
      <c r="D150" s="69">
        <v>4424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</row>
    <row r="151" spans="1:47" x14ac:dyDescent="0.3">
      <c r="B151" s="85" t="s">
        <v>87</v>
      </c>
      <c r="C151" s="46">
        <v>1121</v>
      </c>
      <c r="D151" s="69">
        <v>4144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</row>
    <row r="152" spans="1:47" x14ac:dyDescent="0.3">
      <c r="B152" s="85" t="s">
        <v>86</v>
      </c>
      <c r="C152" s="46">
        <v>2148</v>
      </c>
      <c r="D152" s="69">
        <v>3003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</row>
    <row r="153" spans="1:47" x14ac:dyDescent="0.3">
      <c r="B153" s="85" t="s">
        <v>89</v>
      </c>
      <c r="C153" s="46">
        <v>581</v>
      </c>
      <c r="D153" s="69">
        <v>590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</row>
    <row r="154" spans="1:47" x14ac:dyDescent="0.3">
      <c r="B154" s="85" t="s">
        <v>90</v>
      </c>
      <c r="C154" s="46">
        <v>482</v>
      </c>
      <c r="D154" s="69">
        <v>376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</row>
    <row r="155" spans="1:47" x14ac:dyDescent="0.3">
      <c r="B155" s="85" t="s">
        <v>91</v>
      </c>
      <c r="C155" s="46">
        <v>142</v>
      </c>
      <c r="D155" s="69">
        <v>184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</row>
    <row r="156" spans="1:47" x14ac:dyDescent="0.3">
      <c r="B156" s="85" t="s">
        <v>92</v>
      </c>
      <c r="C156" s="46">
        <v>35</v>
      </c>
      <c r="D156" s="69">
        <v>96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</row>
    <row r="157" spans="1:47" x14ac:dyDescent="0.3">
      <c r="B157" s="85" t="s">
        <v>93</v>
      </c>
      <c r="C157" s="46">
        <v>95</v>
      </c>
      <c r="D157" s="69">
        <v>60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</row>
    <row r="158" spans="1:47" x14ac:dyDescent="0.3">
      <c r="B158" s="85" t="s">
        <v>94</v>
      </c>
      <c r="C158" s="46">
        <v>9</v>
      </c>
      <c r="D158" s="69">
        <v>45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</row>
    <row r="159" spans="1:47" x14ac:dyDescent="0.3">
      <c r="B159" s="85" t="s">
        <v>95</v>
      </c>
      <c r="C159" s="46">
        <v>65</v>
      </c>
      <c r="D159" s="69">
        <v>27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</row>
    <row r="160" spans="1:47" x14ac:dyDescent="0.3">
      <c r="B160" s="85" t="s">
        <v>101</v>
      </c>
      <c r="C160" s="46">
        <v>46</v>
      </c>
      <c r="D160" s="69">
        <v>13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</row>
    <row r="161" spans="2:47" x14ac:dyDescent="0.3">
      <c r="B161" s="85" t="s">
        <v>96</v>
      </c>
      <c r="C161" s="46">
        <v>23</v>
      </c>
      <c r="D161" s="69">
        <v>6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</row>
    <row r="162" spans="2:47" x14ac:dyDescent="0.3">
      <c r="B162" s="85" t="s">
        <v>97</v>
      </c>
      <c r="C162" s="46">
        <v>1</v>
      </c>
      <c r="D162" s="69">
        <v>4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</row>
    <row r="163" spans="2:47" x14ac:dyDescent="0.3">
      <c r="B163" s="85" t="s">
        <v>98</v>
      </c>
      <c r="C163" s="46">
        <v>15</v>
      </c>
      <c r="D163" s="69">
        <v>3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</row>
    <row r="164" spans="2:47" x14ac:dyDescent="0.3">
      <c r="B164" s="85" t="s">
        <v>99</v>
      </c>
      <c r="C164" s="46"/>
      <c r="D164" s="69">
        <v>2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</row>
    <row r="165" spans="2:47" x14ac:dyDescent="0.3">
      <c r="B165" s="85" t="s">
        <v>100</v>
      </c>
      <c r="C165" s="46"/>
      <c r="D165" s="69">
        <v>1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</row>
    <row r="166" spans="2:47" x14ac:dyDescent="0.3">
      <c r="B166" s="86" t="s">
        <v>132</v>
      </c>
      <c r="C166" s="93">
        <f>SUM(C150:C165)</f>
        <v>8660</v>
      </c>
      <c r="D166" s="47">
        <f>SUM(D150:D165)</f>
        <v>12978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</row>
    <row r="167" spans="2:47" x14ac:dyDescent="0.3">
      <c r="C167" s="51"/>
      <c r="D167" s="54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</row>
    <row r="168" spans="2:47" x14ac:dyDescent="0.3">
      <c r="C168" s="51"/>
      <c r="D168" s="54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</row>
    <row r="169" spans="2:47" x14ac:dyDescent="0.3">
      <c r="C169" s="51"/>
      <c r="D169" s="54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</row>
    <row r="170" spans="2:47" x14ac:dyDescent="0.3">
      <c r="C170" s="51"/>
      <c r="D170" s="54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</row>
    <row r="171" spans="2:47" x14ac:dyDescent="0.3">
      <c r="C171" s="51"/>
      <c r="D171" s="54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</row>
    <row r="172" spans="2:47" x14ac:dyDescent="0.3">
      <c r="C172" s="51"/>
      <c r="D172" s="54">
        <f>D166-C166</f>
        <v>4318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</row>
    <row r="173" spans="2:47" x14ac:dyDescent="0.3">
      <c r="C173" s="51"/>
      <c r="D173" s="54">
        <f>D172*100</f>
        <v>431800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</row>
    <row r="174" spans="2:47" x14ac:dyDescent="0.3">
      <c r="C174" s="51"/>
      <c r="D174" s="54">
        <f>D173/C166</f>
        <v>49.861431870669747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</row>
    <row r="175" spans="2:47" x14ac:dyDescent="0.3">
      <c r="C175" s="51"/>
      <c r="D175" s="54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</row>
    <row r="176" spans="2:47" x14ac:dyDescent="0.3">
      <c r="C176" s="51"/>
      <c r="D176" s="54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</row>
    <row r="177" spans="3:47" x14ac:dyDescent="0.3">
      <c r="C177" s="51"/>
      <c r="D177" s="54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</row>
    <row r="178" spans="3:47" x14ac:dyDescent="0.3">
      <c r="C178" s="51"/>
      <c r="D178" s="54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</row>
    <row r="179" spans="3:47" x14ac:dyDescent="0.3">
      <c r="C179" s="51"/>
      <c r="D179" s="54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</row>
    <row r="180" spans="3:47" ht="15.75" customHeight="1" x14ac:dyDescent="0.3">
      <c r="C180" s="51"/>
      <c r="D180" s="54"/>
      <c r="E180" s="51"/>
      <c r="F180" s="51"/>
      <c r="G180" s="51"/>
      <c r="H180" s="95" t="s">
        <v>203</v>
      </c>
      <c r="I180" s="97" t="s">
        <v>202</v>
      </c>
      <c r="J180" s="98"/>
      <c r="K180" s="84" t="s">
        <v>102</v>
      </c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</row>
    <row r="181" spans="3:47" x14ac:dyDescent="0.3">
      <c r="C181" s="51"/>
      <c r="D181" s="54"/>
      <c r="E181" s="51"/>
      <c r="F181" s="51"/>
      <c r="G181" s="51"/>
      <c r="H181" s="96"/>
      <c r="I181" s="84" t="s">
        <v>201</v>
      </c>
      <c r="J181" s="84" t="s">
        <v>200</v>
      </c>
      <c r="K181" s="84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</row>
    <row r="182" spans="3:47" x14ac:dyDescent="0.3">
      <c r="C182" s="51"/>
      <c r="D182" s="54"/>
      <c r="E182" s="51"/>
      <c r="F182" s="51"/>
      <c r="G182" s="51"/>
      <c r="H182" s="94" t="s">
        <v>199</v>
      </c>
      <c r="I182" s="94"/>
      <c r="J182" s="94">
        <v>23287</v>
      </c>
      <c r="K182" s="94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</row>
    <row r="183" spans="3:47" x14ac:dyDescent="0.3">
      <c r="C183" s="51"/>
      <c r="D183" s="54"/>
      <c r="E183" s="51"/>
      <c r="F183" s="51"/>
      <c r="G183" s="51"/>
      <c r="H183" s="94" t="s">
        <v>104</v>
      </c>
      <c r="I183" s="94"/>
      <c r="J183" s="94">
        <v>7790</v>
      </c>
      <c r="K183" s="94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</row>
    <row r="184" spans="3:47" x14ac:dyDescent="0.3">
      <c r="C184" s="51"/>
      <c r="D184" s="54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</row>
    <row r="185" spans="3:47" x14ac:dyDescent="0.3">
      <c r="C185" s="51"/>
      <c r="D185" s="54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</row>
    <row r="186" spans="3:47" x14ac:dyDescent="0.3">
      <c r="C186" s="51"/>
      <c r="D186" s="54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</row>
    <row r="187" spans="3:47" x14ac:dyDescent="0.3">
      <c r="C187" s="51"/>
      <c r="D187" s="54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</row>
    <row r="188" spans="3:47" x14ac:dyDescent="0.3">
      <c r="C188" s="51"/>
      <c r="D188" s="54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</row>
    <row r="189" spans="3:47" x14ac:dyDescent="0.3">
      <c r="C189" s="51"/>
      <c r="D189" s="54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</row>
    <row r="190" spans="3:47" x14ac:dyDescent="0.3">
      <c r="C190" s="51"/>
      <c r="D190" s="54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</row>
    <row r="191" spans="3:47" x14ac:dyDescent="0.3">
      <c r="C191" s="51"/>
      <c r="D191" s="54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</row>
    <row r="192" spans="3:47" x14ac:dyDescent="0.3">
      <c r="C192" s="51"/>
      <c r="D192" s="54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</row>
    <row r="193" spans="3:47" x14ac:dyDescent="0.3">
      <c r="C193" s="51"/>
      <c r="D193" s="54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</row>
    <row r="194" spans="3:47" x14ac:dyDescent="0.3">
      <c r="C194" s="51"/>
      <c r="D194" s="54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</row>
    <row r="195" spans="3:47" x14ac:dyDescent="0.3">
      <c r="C195" s="51"/>
      <c r="D195" s="54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</row>
    <row r="196" spans="3:47" x14ac:dyDescent="0.3">
      <c r="C196" s="51"/>
      <c r="D196" s="54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</row>
    <row r="197" spans="3:47" x14ac:dyDescent="0.3">
      <c r="C197" s="51"/>
      <c r="D197" s="54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</row>
    <row r="198" spans="3:47" x14ac:dyDescent="0.3">
      <c r="C198" s="51"/>
      <c r="D198" s="54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</row>
    <row r="199" spans="3:47" x14ac:dyDescent="0.3">
      <c r="C199" s="51"/>
      <c r="D199" s="54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</row>
    <row r="200" spans="3:47" x14ac:dyDescent="0.3">
      <c r="C200" s="51"/>
      <c r="D200" s="54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</row>
    <row r="201" spans="3:47" x14ac:dyDescent="0.3">
      <c r="C201" s="51"/>
      <c r="D201" s="54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</row>
    <row r="202" spans="3:47" x14ac:dyDescent="0.3">
      <c r="C202" s="51"/>
      <c r="D202" s="54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</row>
    <row r="203" spans="3:47" x14ac:dyDescent="0.3">
      <c r="C203" s="51"/>
      <c r="D203" s="54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</row>
    <row r="204" spans="3:47" x14ac:dyDescent="0.3">
      <c r="C204" s="51"/>
      <c r="D204" s="54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</row>
    <row r="205" spans="3:47" x14ac:dyDescent="0.3">
      <c r="C205" s="51"/>
      <c r="D205" s="54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</row>
    <row r="206" spans="3:47" x14ac:dyDescent="0.3">
      <c r="C206" s="51"/>
      <c r="D206" s="54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</row>
    <row r="207" spans="3:47" x14ac:dyDescent="0.3">
      <c r="C207" s="51"/>
      <c r="D207" s="54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</row>
    <row r="208" spans="3:47" x14ac:dyDescent="0.3">
      <c r="C208" s="51"/>
      <c r="D208" s="54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</row>
    <row r="209" spans="3:47" x14ac:dyDescent="0.3">
      <c r="C209" s="51"/>
      <c r="D209" s="54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</row>
    <row r="210" spans="3:47" x14ac:dyDescent="0.3">
      <c r="C210" s="51"/>
      <c r="D210" s="54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</row>
    <row r="211" spans="3:47" x14ac:dyDescent="0.3">
      <c r="C211" s="51"/>
      <c r="D211" s="54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</row>
    <row r="212" spans="3:47" x14ac:dyDescent="0.3">
      <c r="C212" s="51"/>
      <c r="D212" s="54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</row>
    <row r="213" spans="3:47" x14ac:dyDescent="0.3">
      <c r="C213" s="51"/>
      <c r="D213" s="54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</row>
    <row r="214" spans="3:47" x14ac:dyDescent="0.3">
      <c r="C214" s="51"/>
      <c r="D214" s="54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</row>
    <row r="215" spans="3:47" x14ac:dyDescent="0.3">
      <c r="C215" s="51"/>
      <c r="D215" s="54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</row>
    <row r="216" spans="3:47" x14ac:dyDescent="0.3">
      <c r="C216" s="51"/>
      <c r="D216" s="54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</row>
  </sheetData>
  <mergeCells count="18">
    <mergeCell ref="B101:B103"/>
    <mergeCell ref="B98:B100"/>
    <mergeCell ref="I180:J180"/>
    <mergeCell ref="H180:H181"/>
    <mergeCell ref="B128:B130"/>
    <mergeCell ref="B125:B127"/>
    <mergeCell ref="B122:B124"/>
    <mergeCell ref="B119:B121"/>
    <mergeCell ref="B110:B112"/>
    <mergeCell ref="B107:B109"/>
    <mergeCell ref="B113:B115"/>
    <mergeCell ref="B116:B118"/>
    <mergeCell ref="B143:B145"/>
    <mergeCell ref="B140:B142"/>
    <mergeCell ref="B137:B139"/>
    <mergeCell ref="B134:B136"/>
    <mergeCell ref="B131:B133"/>
    <mergeCell ref="B104:B106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original entregada</vt:lpstr>
      <vt:lpstr>Hoja con 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Ceballos, Estefania</dc:creator>
  <cp:lastModifiedBy>José Andrés Murillo</cp:lastModifiedBy>
  <dcterms:created xsi:type="dcterms:W3CDTF">2018-11-07T15:39:33Z</dcterms:created>
  <dcterms:modified xsi:type="dcterms:W3CDTF">2018-11-28T20:29:23Z</dcterms:modified>
</cp:coreProperties>
</file>